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5.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6.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7.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8.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9.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drawings/drawing10.xml" ContentType="application/vnd.openxmlformats-officedocument.drawing+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11.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mc:AlternateContent xmlns:mc="http://schemas.openxmlformats.org/markup-compatibility/2006">
    <mc:Choice Requires="x15">
      <x15ac:absPath xmlns:x15ac="http://schemas.microsoft.com/office/spreadsheetml/2010/11/ac" url="/Users/sycote/Vintage/Projects/HP-71_FRAM_Articles/FRAM71_Configurator/"/>
    </mc:Choice>
  </mc:AlternateContent>
  <xr:revisionPtr revIDLastSave="0" documentId="13_ncr:1_{CDA382E6-B83B-5B4D-A3A1-6C395589EB87}" xr6:coauthVersionLast="36" xr6:coauthVersionMax="36" xr10:uidLastSave="{00000000-0000-0000-0000-000000000000}"/>
  <bookViews>
    <workbookView xWindow="21080" yWindow="640" windowWidth="37260" windowHeight="40940" activeTab="2" xr2:uid="{00000000-000D-0000-FFFF-FFFF00000000}"/>
  </bookViews>
  <sheets>
    <sheet name="Info" sheetId="14" r:id="rId1"/>
    <sheet name="Template" sheetId="15" r:id="rId2"/>
    <sheet name="Worksheet" sheetId="13" r:id="rId3"/>
    <sheet name="TSS-01" sheetId="5" r:id="rId4"/>
    <sheet name="TSS-02" sheetId="4" r:id="rId5"/>
    <sheet name="TSS-03" sheetId="6" r:id="rId6"/>
    <sheet name="TSS-04" sheetId="3" r:id="rId7"/>
    <sheet name="TSS-05" sheetId="7" r:id="rId8"/>
    <sheet name="TSS-06" sheetId="8" r:id="rId9"/>
    <sheet name="TSS-07" sheetId="9" r:id="rId10"/>
    <sheet name="TSS-08" sheetId="10" r:id="rId11"/>
    <sheet name="TSS-09" sheetId="11" r:id="rId12"/>
  </sheets>
  <definedNames>
    <definedName name="_xlnm.Print_Area" localSheetId="0">Info!$A$1:$B$9</definedName>
    <definedName name="_xlnm.Print_Area" localSheetId="1">Template!$A$1:$X$38</definedName>
    <definedName name="_xlnm.Print_Area" localSheetId="3">'TSS-01'!$A$1:$X$38</definedName>
    <definedName name="_xlnm.Print_Area" localSheetId="4">'TSS-02'!$A$1:$X$38</definedName>
    <definedName name="_xlnm.Print_Area" localSheetId="5">'TSS-03'!$A$1:$X$38</definedName>
    <definedName name="_xlnm.Print_Area" localSheetId="6">'TSS-04'!$A$1:$X$38</definedName>
    <definedName name="_xlnm.Print_Area" localSheetId="7">'TSS-05'!$A$1:$X$38</definedName>
    <definedName name="_xlnm.Print_Area" localSheetId="8">'TSS-06'!$A$1:$X$38</definedName>
    <definedName name="_xlnm.Print_Area" localSheetId="9">'TSS-07'!$A$1:$X$38</definedName>
    <definedName name="_xlnm.Print_Area" localSheetId="10">'TSS-08'!$A$1:$X$38</definedName>
    <definedName name="_xlnm.Print_Area" localSheetId="11">'TSS-09'!$A$1:$X$38</definedName>
    <definedName name="_xlnm.Print_Area" localSheetId="2">Worksheet!$A$1:$X$38</definedName>
  </definedNames>
  <calcPr calcId="181029"/>
</workbook>
</file>

<file path=xl/calcChain.xml><?xml version="1.0" encoding="utf-8"?>
<calcChain xmlns="http://schemas.openxmlformats.org/spreadsheetml/2006/main">
  <c r="O35" i="15" l="1"/>
  <c r="U34" i="15"/>
  <c r="P34" i="15"/>
  <c r="M34" i="15"/>
  <c r="L34" i="15"/>
  <c r="K34" i="15"/>
  <c r="J34" i="15"/>
  <c r="I34" i="15"/>
  <c r="V33" i="15"/>
  <c r="W33" i="15" s="1"/>
  <c r="T33" i="15"/>
  <c r="S33" i="15"/>
  <c r="R33" i="15"/>
  <c r="Q33" i="15"/>
  <c r="P33" i="15"/>
  <c r="O33" i="15"/>
  <c r="M33" i="15"/>
  <c r="L33" i="15"/>
  <c r="K33" i="15"/>
  <c r="J33" i="15"/>
  <c r="I33" i="15"/>
  <c r="U32" i="15"/>
  <c r="P32" i="15"/>
  <c r="M32" i="15"/>
  <c r="L32" i="15"/>
  <c r="K32" i="15"/>
  <c r="J32" i="15"/>
  <c r="I32" i="15"/>
  <c r="V31" i="15"/>
  <c r="W31" i="15" s="1"/>
  <c r="T31" i="15"/>
  <c r="S31" i="15"/>
  <c r="R31" i="15"/>
  <c r="Q31" i="15"/>
  <c r="P31" i="15"/>
  <c r="O31" i="15"/>
  <c r="M31" i="15"/>
  <c r="L31" i="15"/>
  <c r="K31" i="15"/>
  <c r="J31" i="15"/>
  <c r="I31" i="15"/>
  <c r="U30" i="15"/>
  <c r="P30" i="15"/>
  <c r="M30" i="15"/>
  <c r="L30" i="15"/>
  <c r="K30" i="15"/>
  <c r="J30" i="15"/>
  <c r="I30" i="15"/>
  <c r="W29" i="15"/>
  <c r="V29" i="15"/>
  <c r="T29" i="15"/>
  <c r="S29" i="15"/>
  <c r="R29" i="15"/>
  <c r="Q29" i="15"/>
  <c r="P29" i="15"/>
  <c r="O29" i="15"/>
  <c r="M29" i="15"/>
  <c r="L29" i="15"/>
  <c r="K29" i="15"/>
  <c r="J29" i="15"/>
  <c r="I29" i="15"/>
  <c r="U28" i="15"/>
  <c r="P28" i="15"/>
  <c r="M28" i="15"/>
  <c r="L28" i="15"/>
  <c r="K28" i="15"/>
  <c r="J28" i="15"/>
  <c r="I28" i="15"/>
  <c r="V27" i="15"/>
  <c r="W27" i="15" s="1"/>
  <c r="T27" i="15"/>
  <c r="S27" i="15"/>
  <c r="R27" i="15"/>
  <c r="Q27" i="15"/>
  <c r="P27" i="15"/>
  <c r="O27" i="15"/>
  <c r="M27" i="15"/>
  <c r="L27" i="15"/>
  <c r="K27" i="15"/>
  <c r="J27" i="15"/>
  <c r="I27" i="15"/>
  <c r="U26" i="15"/>
  <c r="P26" i="15"/>
  <c r="M26" i="15"/>
  <c r="L26" i="15"/>
  <c r="K26" i="15"/>
  <c r="J26" i="15"/>
  <c r="I26" i="15"/>
  <c r="V25" i="15"/>
  <c r="W25" i="15" s="1"/>
  <c r="T25" i="15"/>
  <c r="S25" i="15"/>
  <c r="R25" i="15"/>
  <c r="Q25" i="15"/>
  <c r="P25" i="15"/>
  <c r="O25" i="15"/>
  <c r="M25" i="15"/>
  <c r="L25" i="15"/>
  <c r="K25" i="15"/>
  <c r="J25" i="15"/>
  <c r="I25" i="15"/>
  <c r="U24" i="15"/>
  <c r="P24" i="15"/>
  <c r="M24" i="15"/>
  <c r="L24" i="15"/>
  <c r="K24" i="15"/>
  <c r="J24" i="15"/>
  <c r="I24" i="15"/>
  <c r="V23" i="15"/>
  <c r="T23" i="15"/>
  <c r="S23" i="15"/>
  <c r="R23" i="15"/>
  <c r="Q23" i="15"/>
  <c r="P23" i="15"/>
  <c r="O23" i="15"/>
  <c r="W23" i="15" s="1"/>
  <c r="M23" i="15"/>
  <c r="L23" i="15"/>
  <c r="K23" i="15"/>
  <c r="J23" i="15"/>
  <c r="I23" i="15"/>
  <c r="U22" i="15"/>
  <c r="P22" i="15"/>
  <c r="M22" i="15"/>
  <c r="L22" i="15"/>
  <c r="K22" i="15"/>
  <c r="J22" i="15"/>
  <c r="I22" i="15"/>
  <c r="W21" i="15"/>
  <c r="V21" i="15"/>
  <c r="T21" i="15"/>
  <c r="S21" i="15"/>
  <c r="R21" i="15"/>
  <c r="Q21" i="15"/>
  <c r="P21" i="15"/>
  <c r="O21" i="15"/>
  <c r="M21" i="15"/>
  <c r="L21" i="15"/>
  <c r="K21" i="15"/>
  <c r="J21" i="15"/>
  <c r="I21" i="15"/>
  <c r="U20" i="15"/>
  <c r="P20" i="15"/>
  <c r="M20" i="15"/>
  <c r="L20" i="15"/>
  <c r="K20" i="15"/>
  <c r="J20" i="15"/>
  <c r="I20" i="15"/>
  <c r="V19" i="15"/>
  <c r="W19" i="15" s="1"/>
  <c r="T19" i="15"/>
  <c r="S19" i="15"/>
  <c r="R19" i="15"/>
  <c r="Q19" i="15"/>
  <c r="P19" i="15"/>
  <c r="O19" i="15"/>
  <c r="M19" i="15"/>
  <c r="L19" i="15"/>
  <c r="K19" i="15"/>
  <c r="J19" i="15"/>
  <c r="I19" i="15"/>
  <c r="U18" i="15"/>
  <c r="P18" i="15"/>
  <c r="M18" i="15"/>
  <c r="L18" i="15"/>
  <c r="K18" i="15"/>
  <c r="J18" i="15"/>
  <c r="I18" i="15"/>
  <c r="V17" i="15"/>
  <c r="W17" i="15" s="1"/>
  <c r="T17" i="15"/>
  <c r="S17" i="15"/>
  <c r="R17" i="15"/>
  <c r="Q17" i="15"/>
  <c r="P17" i="15"/>
  <c r="O17" i="15"/>
  <c r="M17" i="15"/>
  <c r="L17" i="15"/>
  <c r="K17" i="15"/>
  <c r="J17" i="15"/>
  <c r="I17" i="15"/>
  <c r="U16" i="15"/>
  <c r="P16" i="15"/>
  <c r="M16" i="15"/>
  <c r="L16" i="15"/>
  <c r="K16" i="15"/>
  <c r="J16" i="15"/>
  <c r="I16" i="15"/>
  <c r="V15" i="15"/>
  <c r="T15" i="15"/>
  <c r="S15" i="15"/>
  <c r="R15" i="15"/>
  <c r="Q15" i="15"/>
  <c r="P15" i="15"/>
  <c r="O15" i="15"/>
  <c r="W15" i="15" s="1"/>
  <c r="M15" i="15"/>
  <c r="L15" i="15"/>
  <c r="K15" i="15"/>
  <c r="J15" i="15"/>
  <c r="I15" i="15"/>
  <c r="U14" i="15"/>
  <c r="P14" i="15"/>
  <c r="M14" i="15"/>
  <c r="L14" i="15"/>
  <c r="K14" i="15"/>
  <c r="J14" i="15"/>
  <c r="I14" i="15"/>
  <c r="W13" i="15"/>
  <c r="V13" i="15"/>
  <c r="T13" i="15"/>
  <c r="S13" i="15"/>
  <c r="R13" i="15"/>
  <c r="Q13" i="15"/>
  <c r="P13" i="15"/>
  <c r="O13" i="15"/>
  <c r="M13" i="15"/>
  <c r="L13" i="15"/>
  <c r="K13" i="15"/>
  <c r="J13" i="15"/>
  <c r="I13" i="15"/>
  <c r="U12" i="15"/>
  <c r="P12" i="15"/>
  <c r="M12" i="15"/>
  <c r="L12" i="15"/>
  <c r="K12" i="15"/>
  <c r="J12" i="15"/>
  <c r="I12" i="15"/>
  <c r="V11" i="15"/>
  <c r="W11" i="15" s="1"/>
  <c r="T11" i="15"/>
  <c r="S11" i="15"/>
  <c r="R11" i="15"/>
  <c r="Q11" i="15"/>
  <c r="P11" i="15"/>
  <c r="O11" i="15"/>
  <c r="M11" i="15"/>
  <c r="L11" i="15"/>
  <c r="K11" i="15"/>
  <c r="J11" i="15"/>
  <c r="I11" i="15"/>
  <c r="U10" i="15"/>
  <c r="P10" i="15"/>
  <c r="M10" i="15"/>
  <c r="L10" i="15"/>
  <c r="K10" i="15"/>
  <c r="J10" i="15"/>
  <c r="I10" i="15"/>
  <c r="V9" i="15"/>
  <c r="W9" i="15" s="1"/>
  <c r="T9" i="15"/>
  <c r="S9" i="15"/>
  <c r="R9" i="15"/>
  <c r="Q9" i="15"/>
  <c r="P9" i="15"/>
  <c r="O9" i="15"/>
  <c r="M9" i="15"/>
  <c r="L9" i="15"/>
  <c r="K9" i="15"/>
  <c r="J9" i="15"/>
  <c r="I9" i="15"/>
  <c r="U8" i="15"/>
  <c r="P8" i="15"/>
  <c r="M8" i="15"/>
  <c r="L8" i="15"/>
  <c r="K8" i="15"/>
  <c r="J8" i="15"/>
  <c r="I8" i="15"/>
  <c r="V7" i="15"/>
  <c r="T7" i="15"/>
  <c r="S7" i="15"/>
  <c r="R7" i="15"/>
  <c r="Q7" i="15"/>
  <c r="P7" i="15"/>
  <c r="O7" i="15"/>
  <c r="W7" i="15" s="1"/>
  <c r="M7" i="15"/>
  <c r="L7" i="15"/>
  <c r="K7" i="15"/>
  <c r="J7" i="15"/>
  <c r="I7" i="15"/>
  <c r="U6" i="15"/>
  <c r="P6" i="15"/>
  <c r="M6" i="15"/>
  <c r="L6" i="15"/>
  <c r="K6" i="15"/>
  <c r="J6" i="15"/>
  <c r="I6" i="15"/>
  <c r="W5" i="15"/>
  <c r="V5" i="15"/>
  <c r="T5" i="15"/>
  <c r="S5" i="15"/>
  <c r="R5" i="15"/>
  <c r="Q5" i="15"/>
  <c r="P5" i="15"/>
  <c r="O5" i="15"/>
  <c r="M5" i="15"/>
  <c r="L5" i="15"/>
  <c r="K5" i="15"/>
  <c r="J5" i="15"/>
  <c r="I5" i="15"/>
  <c r="U4" i="15"/>
  <c r="U35" i="15" s="1"/>
  <c r="P4" i="15"/>
  <c r="M4" i="15"/>
  <c r="L4" i="15"/>
  <c r="K4" i="15"/>
  <c r="J4" i="15"/>
  <c r="I4" i="15"/>
  <c r="V3" i="15"/>
  <c r="W3" i="15" s="1"/>
  <c r="T3" i="15"/>
  <c r="T35" i="15" s="1"/>
  <c r="S3" i="15"/>
  <c r="S35" i="15" s="1"/>
  <c r="R3" i="15"/>
  <c r="R35" i="15" s="1"/>
  <c r="Q3" i="15"/>
  <c r="P3" i="15"/>
  <c r="O3" i="15"/>
  <c r="M3" i="15"/>
  <c r="L3" i="15"/>
  <c r="L35" i="15" s="1"/>
  <c r="K3" i="15"/>
  <c r="K35" i="15" s="1"/>
  <c r="J3" i="15"/>
  <c r="I3" i="15"/>
  <c r="I35" i="15" s="1"/>
  <c r="O35" i="13"/>
  <c r="U34" i="13"/>
  <c r="P34" i="13"/>
  <c r="M34" i="13"/>
  <c r="L34" i="13"/>
  <c r="K34" i="13"/>
  <c r="J34" i="13"/>
  <c r="I34" i="13"/>
  <c r="V33" i="13"/>
  <c r="T33" i="13"/>
  <c r="S33" i="13"/>
  <c r="R33" i="13"/>
  <c r="Q33" i="13"/>
  <c r="P33" i="13"/>
  <c r="M33" i="13"/>
  <c r="L33" i="13"/>
  <c r="K33" i="13"/>
  <c r="J33" i="13"/>
  <c r="I33" i="13"/>
  <c r="U32" i="13"/>
  <c r="P32" i="13"/>
  <c r="M32" i="13"/>
  <c r="L32" i="13"/>
  <c r="K32" i="13"/>
  <c r="J32" i="13"/>
  <c r="I32" i="13"/>
  <c r="V31" i="13"/>
  <c r="T31" i="13"/>
  <c r="S31" i="13"/>
  <c r="R31" i="13"/>
  <c r="Q31" i="13"/>
  <c r="P31" i="13"/>
  <c r="O31" i="13"/>
  <c r="M31" i="13"/>
  <c r="L31" i="13"/>
  <c r="K31" i="13"/>
  <c r="J31" i="13"/>
  <c r="I31" i="13"/>
  <c r="U30" i="13"/>
  <c r="P30" i="13"/>
  <c r="M30" i="13"/>
  <c r="L30" i="13"/>
  <c r="K30" i="13"/>
  <c r="J30" i="13"/>
  <c r="I30" i="13"/>
  <c r="V29" i="13"/>
  <c r="T29" i="13"/>
  <c r="S29" i="13"/>
  <c r="R29" i="13"/>
  <c r="Q29" i="13"/>
  <c r="P29" i="13"/>
  <c r="O29" i="13"/>
  <c r="W29" i="13" s="1"/>
  <c r="M29" i="13"/>
  <c r="L29" i="13"/>
  <c r="K29" i="13"/>
  <c r="J29" i="13"/>
  <c r="I29" i="13"/>
  <c r="U28" i="13"/>
  <c r="P28" i="13"/>
  <c r="M28" i="13"/>
  <c r="L28" i="13"/>
  <c r="K28" i="13"/>
  <c r="J28" i="13"/>
  <c r="I28" i="13"/>
  <c r="V27" i="13"/>
  <c r="T27" i="13"/>
  <c r="S27" i="13"/>
  <c r="R27" i="13"/>
  <c r="Q27" i="13"/>
  <c r="P27" i="13"/>
  <c r="O27" i="13"/>
  <c r="M27" i="13"/>
  <c r="L27" i="13"/>
  <c r="K27" i="13"/>
  <c r="J27" i="13"/>
  <c r="I27" i="13"/>
  <c r="U26" i="13"/>
  <c r="P26" i="13"/>
  <c r="M26" i="13"/>
  <c r="L26" i="13"/>
  <c r="K26" i="13"/>
  <c r="J26" i="13"/>
  <c r="I26" i="13"/>
  <c r="V25" i="13"/>
  <c r="T25" i="13"/>
  <c r="S25" i="13"/>
  <c r="R25" i="13"/>
  <c r="Q25" i="13"/>
  <c r="P25" i="13"/>
  <c r="O25" i="13"/>
  <c r="M25" i="13"/>
  <c r="L25" i="13"/>
  <c r="K25" i="13"/>
  <c r="J25" i="13"/>
  <c r="I25" i="13"/>
  <c r="U24" i="13"/>
  <c r="P24" i="13"/>
  <c r="M24" i="13"/>
  <c r="L24" i="13"/>
  <c r="K24" i="13"/>
  <c r="J24" i="13"/>
  <c r="I24" i="13"/>
  <c r="V23" i="13"/>
  <c r="W23" i="13" s="1"/>
  <c r="T23" i="13"/>
  <c r="S23" i="13"/>
  <c r="R23" i="13"/>
  <c r="Q23" i="13"/>
  <c r="P23" i="13"/>
  <c r="O23" i="13"/>
  <c r="M23" i="13"/>
  <c r="L23" i="13"/>
  <c r="K23" i="13"/>
  <c r="J23" i="13"/>
  <c r="I23" i="13"/>
  <c r="U22" i="13"/>
  <c r="P22" i="13"/>
  <c r="M22" i="13"/>
  <c r="L22" i="13"/>
  <c r="K22" i="13"/>
  <c r="J22" i="13"/>
  <c r="I22" i="13"/>
  <c r="V21" i="13"/>
  <c r="T21" i="13"/>
  <c r="S21" i="13"/>
  <c r="R21" i="13"/>
  <c r="Q21" i="13"/>
  <c r="P21" i="13"/>
  <c r="O21" i="13"/>
  <c r="M21" i="13"/>
  <c r="L21" i="13"/>
  <c r="K21" i="13"/>
  <c r="J21" i="13"/>
  <c r="I21" i="13"/>
  <c r="U20" i="13"/>
  <c r="P20" i="13"/>
  <c r="M20" i="13"/>
  <c r="L20" i="13"/>
  <c r="K20" i="13"/>
  <c r="J20" i="13"/>
  <c r="I20" i="13"/>
  <c r="V19" i="13"/>
  <c r="T19" i="13"/>
  <c r="S19" i="13"/>
  <c r="R19" i="13"/>
  <c r="Q19" i="13"/>
  <c r="P19" i="13"/>
  <c r="O19" i="13"/>
  <c r="M19" i="13"/>
  <c r="L19" i="13"/>
  <c r="K19" i="13"/>
  <c r="J19" i="13"/>
  <c r="I19" i="13"/>
  <c r="U18" i="13"/>
  <c r="P18" i="13"/>
  <c r="M18" i="13"/>
  <c r="L18" i="13"/>
  <c r="K18" i="13"/>
  <c r="J18" i="13"/>
  <c r="I18" i="13"/>
  <c r="V17" i="13"/>
  <c r="T17" i="13"/>
  <c r="S17" i="13"/>
  <c r="R17" i="13"/>
  <c r="Q17" i="13"/>
  <c r="P17" i="13"/>
  <c r="O17" i="13"/>
  <c r="M17" i="13"/>
  <c r="L17" i="13"/>
  <c r="K17" i="13"/>
  <c r="J17" i="13"/>
  <c r="I17" i="13"/>
  <c r="U16" i="13"/>
  <c r="P16" i="13"/>
  <c r="M16" i="13"/>
  <c r="L16" i="13"/>
  <c r="K16" i="13"/>
  <c r="J16" i="13"/>
  <c r="I16" i="13"/>
  <c r="V15" i="13"/>
  <c r="T15" i="13"/>
  <c r="S15" i="13"/>
  <c r="R15" i="13"/>
  <c r="Q15" i="13"/>
  <c r="P15" i="13"/>
  <c r="O15" i="13"/>
  <c r="M15" i="13"/>
  <c r="L15" i="13"/>
  <c r="K15" i="13"/>
  <c r="J15" i="13"/>
  <c r="I15" i="13"/>
  <c r="U14" i="13"/>
  <c r="P14" i="13"/>
  <c r="M14" i="13"/>
  <c r="L14" i="13"/>
  <c r="K14" i="13"/>
  <c r="J14" i="13"/>
  <c r="I14" i="13"/>
  <c r="V13" i="13"/>
  <c r="W13" i="13" s="1"/>
  <c r="T13" i="13"/>
  <c r="S13" i="13"/>
  <c r="R13" i="13"/>
  <c r="Q13" i="13"/>
  <c r="P13" i="13"/>
  <c r="O13" i="13"/>
  <c r="M13" i="13"/>
  <c r="L13" i="13"/>
  <c r="K13" i="13"/>
  <c r="J13" i="13"/>
  <c r="I13" i="13"/>
  <c r="U12" i="13"/>
  <c r="P12" i="13"/>
  <c r="M12" i="13"/>
  <c r="L12" i="13"/>
  <c r="K12" i="13"/>
  <c r="J12" i="13"/>
  <c r="I12" i="13"/>
  <c r="V11" i="13"/>
  <c r="T11" i="13"/>
  <c r="S11" i="13"/>
  <c r="R11" i="13"/>
  <c r="Q11" i="13"/>
  <c r="P11" i="13"/>
  <c r="O11" i="13"/>
  <c r="M11" i="13"/>
  <c r="L11" i="13"/>
  <c r="K11" i="13"/>
  <c r="J11" i="13"/>
  <c r="I11" i="13"/>
  <c r="U10" i="13"/>
  <c r="P10" i="13"/>
  <c r="M10" i="13"/>
  <c r="L10" i="13"/>
  <c r="K10" i="13"/>
  <c r="J10" i="13"/>
  <c r="I10" i="13"/>
  <c r="V9" i="13"/>
  <c r="T9" i="13"/>
  <c r="S9" i="13"/>
  <c r="R9" i="13"/>
  <c r="Q9" i="13"/>
  <c r="P9" i="13"/>
  <c r="O9" i="13"/>
  <c r="M9" i="13"/>
  <c r="L9" i="13"/>
  <c r="K9" i="13"/>
  <c r="J9" i="13"/>
  <c r="I9" i="13"/>
  <c r="U8" i="13"/>
  <c r="P8" i="13"/>
  <c r="M8" i="13"/>
  <c r="L8" i="13"/>
  <c r="K8" i="13"/>
  <c r="J8" i="13"/>
  <c r="I8" i="13"/>
  <c r="V7" i="13"/>
  <c r="T7" i="13"/>
  <c r="S7" i="13"/>
  <c r="R7" i="13"/>
  <c r="Q7" i="13"/>
  <c r="P7" i="13"/>
  <c r="O7" i="13"/>
  <c r="M7" i="13"/>
  <c r="L7" i="13"/>
  <c r="K7" i="13"/>
  <c r="J7" i="13"/>
  <c r="I7" i="13"/>
  <c r="U6" i="13"/>
  <c r="P6" i="13"/>
  <c r="M6" i="13"/>
  <c r="L6" i="13"/>
  <c r="K6" i="13"/>
  <c r="J6" i="13"/>
  <c r="I6" i="13"/>
  <c r="V5" i="13"/>
  <c r="W5" i="13" s="1"/>
  <c r="T5" i="13"/>
  <c r="S5" i="13"/>
  <c r="R5" i="13"/>
  <c r="Q5" i="13"/>
  <c r="P5" i="13"/>
  <c r="O5" i="13"/>
  <c r="M5" i="13"/>
  <c r="L5" i="13"/>
  <c r="K5" i="13"/>
  <c r="J5" i="13"/>
  <c r="I5" i="13"/>
  <c r="P4" i="13"/>
  <c r="L4" i="13"/>
  <c r="K4" i="13"/>
  <c r="I4" i="13"/>
  <c r="Q3" i="13"/>
  <c r="P3" i="13"/>
  <c r="O3" i="13"/>
  <c r="L3" i="13"/>
  <c r="U4" i="13" s="1"/>
  <c r="U35" i="13" s="1"/>
  <c r="K3" i="13"/>
  <c r="K35" i="13" s="1"/>
  <c r="J3" i="13"/>
  <c r="R3" i="13" s="1"/>
  <c r="I3" i="13"/>
  <c r="I35" i="13" s="1"/>
  <c r="W15" i="13" l="1"/>
  <c r="W25" i="13"/>
  <c r="W21" i="13"/>
  <c r="M3" i="13"/>
  <c r="R35" i="13"/>
  <c r="J4" i="13"/>
  <c r="J35" i="13" s="1"/>
  <c r="M4" i="13"/>
  <c r="W27" i="13"/>
  <c r="W17" i="13"/>
  <c r="W9" i="13"/>
  <c r="W19" i="13"/>
  <c r="W7" i="13"/>
  <c r="O33" i="13"/>
  <c r="W33" i="13" s="1"/>
  <c r="W11" i="13"/>
  <c r="L35" i="13"/>
  <c r="S3" i="13"/>
  <c r="S35" i="13" s="1"/>
  <c r="W31" i="13"/>
  <c r="J35" i="15"/>
  <c r="M35" i="15"/>
  <c r="O35" i="11"/>
  <c r="O35" i="10"/>
  <c r="O35" i="9"/>
  <c r="O35" i="8"/>
  <c r="O35" i="7"/>
  <c r="O35" i="3"/>
  <c r="O35" i="6"/>
  <c r="O35" i="4"/>
  <c r="O35" i="5"/>
  <c r="M35" i="13" l="1"/>
  <c r="T3" i="13"/>
  <c r="V35" i="15"/>
  <c r="B38" i="15" s="1"/>
  <c r="T35" i="13" l="1"/>
  <c r="V35" i="13" s="1"/>
  <c r="V3" i="13"/>
  <c r="W3" i="13" s="1"/>
  <c r="B37" i="15"/>
  <c r="U34" i="11"/>
  <c r="P34" i="11"/>
  <c r="M34" i="11"/>
  <c r="L34" i="11"/>
  <c r="K34" i="11"/>
  <c r="J34" i="11"/>
  <c r="I34" i="11"/>
  <c r="V33" i="11"/>
  <c r="T33" i="11"/>
  <c r="S33" i="11"/>
  <c r="R33" i="11"/>
  <c r="Q33" i="11"/>
  <c r="P33" i="11"/>
  <c r="M33" i="11"/>
  <c r="L33" i="11"/>
  <c r="K33" i="11"/>
  <c r="J33" i="11"/>
  <c r="I33" i="11"/>
  <c r="U32" i="11"/>
  <c r="P32" i="11"/>
  <c r="M32" i="11"/>
  <c r="L32" i="11"/>
  <c r="K32" i="11"/>
  <c r="J32" i="11"/>
  <c r="I32" i="11"/>
  <c r="V31" i="11"/>
  <c r="T31" i="11"/>
  <c r="S31" i="11"/>
  <c r="R31" i="11"/>
  <c r="Q31" i="11"/>
  <c r="P31" i="11"/>
  <c r="O31" i="11"/>
  <c r="M31" i="11"/>
  <c r="L31" i="11"/>
  <c r="K31" i="11"/>
  <c r="J31" i="11"/>
  <c r="I31" i="11"/>
  <c r="U30" i="11"/>
  <c r="P30" i="11"/>
  <c r="M30" i="11"/>
  <c r="L30" i="11"/>
  <c r="K30" i="11"/>
  <c r="J30" i="11"/>
  <c r="I30" i="11"/>
  <c r="V29" i="11"/>
  <c r="W29" i="11" s="1"/>
  <c r="T29" i="11"/>
  <c r="S29" i="11"/>
  <c r="R29" i="11"/>
  <c r="Q29" i="11"/>
  <c r="P29" i="11"/>
  <c r="O29" i="11"/>
  <c r="M29" i="11"/>
  <c r="L29" i="11"/>
  <c r="K29" i="11"/>
  <c r="J29" i="11"/>
  <c r="I29" i="11"/>
  <c r="U28" i="11"/>
  <c r="P28" i="11"/>
  <c r="M28" i="11"/>
  <c r="L28" i="11"/>
  <c r="K28" i="11"/>
  <c r="J28" i="11"/>
  <c r="I28" i="11"/>
  <c r="V27" i="11"/>
  <c r="T27" i="11"/>
  <c r="S27" i="11"/>
  <c r="R27" i="11"/>
  <c r="Q27" i="11"/>
  <c r="P27" i="11"/>
  <c r="O27" i="11"/>
  <c r="M27" i="11"/>
  <c r="L27" i="11"/>
  <c r="K27" i="11"/>
  <c r="J27" i="11"/>
  <c r="I27" i="11"/>
  <c r="U26" i="11"/>
  <c r="P26" i="11"/>
  <c r="M26" i="11"/>
  <c r="L26" i="11"/>
  <c r="K26" i="11"/>
  <c r="J26" i="11"/>
  <c r="I26" i="11"/>
  <c r="V25" i="11"/>
  <c r="T25" i="11"/>
  <c r="S25" i="11"/>
  <c r="R25" i="11"/>
  <c r="Q25" i="11"/>
  <c r="P25" i="11"/>
  <c r="O25" i="11"/>
  <c r="M25" i="11"/>
  <c r="L25" i="11"/>
  <c r="K25" i="11"/>
  <c r="J25" i="11"/>
  <c r="I25" i="11"/>
  <c r="U24" i="11"/>
  <c r="P24" i="11"/>
  <c r="M24" i="11"/>
  <c r="L24" i="11"/>
  <c r="K24" i="11"/>
  <c r="J24" i="11"/>
  <c r="I24" i="11"/>
  <c r="V23" i="11"/>
  <c r="T23" i="11"/>
  <c r="S23" i="11"/>
  <c r="R23" i="11"/>
  <c r="Q23" i="11"/>
  <c r="P23" i="11"/>
  <c r="O23" i="11"/>
  <c r="M23" i="11"/>
  <c r="L23" i="11"/>
  <c r="K23" i="11"/>
  <c r="J23" i="11"/>
  <c r="I23" i="11"/>
  <c r="U22" i="11"/>
  <c r="P22" i="11"/>
  <c r="M22" i="11"/>
  <c r="L22" i="11"/>
  <c r="K22" i="11"/>
  <c r="J22" i="11"/>
  <c r="I22" i="11"/>
  <c r="V21" i="11"/>
  <c r="T21" i="11"/>
  <c r="S21" i="11"/>
  <c r="R21" i="11"/>
  <c r="Q21" i="11"/>
  <c r="P21" i="11"/>
  <c r="O21" i="11"/>
  <c r="M21" i="11"/>
  <c r="L21" i="11"/>
  <c r="K21" i="11"/>
  <c r="J21" i="11"/>
  <c r="I21" i="11"/>
  <c r="U20" i="11"/>
  <c r="L20" i="11"/>
  <c r="K20" i="11"/>
  <c r="I20" i="11"/>
  <c r="I19" i="11" s="1"/>
  <c r="Q19" i="11"/>
  <c r="L19" i="11"/>
  <c r="K19" i="11"/>
  <c r="S19" i="11" s="1"/>
  <c r="J19" i="11"/>
  <c r="R19" i="11" s="1"/>
  <c r="T19" i="11" s="1"/>
  <c r="V19" i="11" s="1"/>
  <c r="L18" i="11"/>
  <c r="K18" i="11"/>
  <c r="I18" i="11"/>
  <c r="I17" i="11" s="1"/>
  <c r="Q17" i="11"/>
  <c r="L17" i="11"/>
  <c r="K17" i="11"/>
  <c r="S17" i="11" s="1"/>
  <c r="J17" i="11"/>
  <c r="R17" i="11" s="1"/>
  <c r="L16" i="11"/>
  <c r="K16" i="11"/>
  <c r="I16" i="11"/>
  <c r="I15" i="11" s="1"/>
  <c r="S15" i="11"/>
  <c r="Q15" i="11"/>
  <c r="L15" i="11"/>
  <c r="U16" i="11" s="1"/>
  <c r="K15" i="11"/>
  <c r="J15" i="11"/>
  <c r="R15" i="11" s="1"/>
  <c r="T15" i="11" s="1"/>
  <c r="V15" i="11" s="1"/>
  <c r="U14" i="11"/>
  <c r="L14" i="11"/>
  <c r="K14" i="11"/>
  <c r="I14" i="11"/>
  <c r="Q13" i="11"/>
  <c r="L13" i="11"/>
  <c r="K13" i="11"/>
  <c r="S13" i="11" s="1"/>
  <c r="J13" i="11"/>
  <c r="R13" i="11" s="1"/>
  <c r="T13" i="11" s="1"/>
  <c r="V13" i="11" s="1"/>
  <c r="I13" i="11"/>
  <c r="U12" i="11"/>
  <c r="L12" i="11"/>
  <c r="K12" i="11"/>
  <c r="I12" i="11"/>
  <c r="I11" i="11" s="1"/>
  <c r="Q11" i="11"/>
  <c r="L11" i="11"/>
  <c r="K11" i="11"/>
  <c r="S11" i="11" s="1"/>
  <c r="J11" i="11"/>
  <c r="R11" i="11" s="1"/>
  <c r="L10" i="11"/>
  <c r="K10" i="11"/>
  <c r="I10" i="11"/>
  <c r="I9" i="11" s="1"/>
  <c r="S9" i="11"/>
  <c r="Q9" i="11"/>
  <c r="L9" i="11"/>
  <c r="U10" i="11" s="1"/>
  <c r="K9" i="11"/>
  <c r="J9" i="11"/>
  <c r="R9" i="11" s="1"/>
  <c r="L8" i="11"/>
  <c r="K8" i="11"/>
  <c r="J8" i="11"/>
  <c r="I8" i="11"/>
  <c r="Q7" i="11"/>
  <c r="L7" i="11"/>
  <c r="K7" i="11"/>
  <c r="S7" i="11" s="1"/>
  <c r="J7" i="11"/>
  <c r="R7" i="11" s="1"/>
  <c r="T7" i="11" s="1"/>
  <c r="I7" i="11"/>
  <c r="M8" i="11" s="1"/>
  <c r="U6" i="11"/>
  <c r="L6" i="11"/>
  <c r="K6" i="11"/>
  <c r="I6" i="11"/>
  <c r="I5" i="11" s="1"/>
  <c r="Q5" i="11"/>
  <c r="L5" i="11"/>
  <c r="K5" i="11"/>
  <c r="S5" i="11" s="1"/>
  <c r="J5" i="11"/>
  <c r="R5" i="11" s="1"/>
  <c r="P4" i="11"/>
  <c r="L4" i="11"/>
  <c r="M3" i="11" s="1"/>
  <c r="K4" i="11"/>
  <c r="I4" i="11"/>
  <c r="Q3" i="11"/>
  <c r="O3" i="11"/>
  <c r="O5" i="11" s="1"/>
  <c r="P6" i="11" s="1"/>
  <c r="L3" i="11"/>
  <c r="U4" i="11" s="1"/>
  <c r="K3" i="11"/>
  <c r="S3" i="11" s="1"/>
  <c r="J3" i="11"/>
  <c r="R3" i="11" s="1"/>
  <c r="T3" i="11" s="1"/>
  <c r="V3" i="11" s="1"/>
  <c r="W3" i="11" s="1"/>
  <c r="I3" i="11"/>
  <c r="M4" i="11" s="1"/>
  <c r="U34" i="10"/>
  <c r="P34" i="10"/>
  <c r="M34" i="10"/>
  <c r="L34" i="10"/>
  <c r="K34" i="10"/>
  <c r="J34" i="10"/>
  <c r="I34" i="10"/>
  <c r="V33" i="10"/>
  <c r="T33" i="10"/>
  <c r="S33" i="10"/>
  <c r="R33" i="10"/>
  <c r="Q33" i="10"/>
  <c r="P33" i="10"/>
  <c r="M33" i="10"/>
  <c r="L33" i="10"/>
  <c r="K33" i="10"/>
  <c r="J33" i="10"/>
  <c r="I33" i="10"/>
  <c r="U32" i="10"/>
  <c r="P32" i="10"/>
  <c r="M32" i="10"/>
  <c r="L32" i="10"/>
  <c r="K32" i="10"/>
  <c r="J32" i="10"/>
  <c r="I32" i="10"/>
  <c r="V31" i="10"/>
  <c r="T31" i="10"/>
  <c r="S31" i="10"/>
  <c r="R31" i="10"/>
  <c r="Q31" i="10"/>
  <c r="P31" i="10"/>
  <c r="O31" i="10"/>
  <c r="M31" i="10"/>
  <c r="L31" i="10"/>
  <c r="K31" i="10"/>
  <c r="J31" i="10"/>
  <c r="I31" i="10"/>
  <c r="U30" i="10"/>
  <c r="P30" i="10"/>
  <c r="M30" i="10"/>
  <c r="L30" i="10"/>
  <c r="K30" i="10"/>
  <c r="J30" i="10"/>
  <c r="I30" i="10"/>
  <c r="V29" i="10"/>
  <c r="W29" i="10" s="1"/>
  <c r="T29" i="10"/>
  <c r="S29" i="10"/>
  <c r="R29" i="10"/>
  <c r="Q29" i="10"/>
  <c r="P29" i="10"/>
  <c r="O29" i="10"/>
  <c r="M29" i="10"/>
  <c r="L29" i="10"/>
  <c r="K29" i="10"/>
  <c r="J29" i="10"/>
  <c r="I29" i="10"/>
  <c r="P28" i="10"/>
  <c r="L28" i="10"/>
  <c r="M27" i="10" s="1"/>
  <c r="K28" i="10"/>
  <c r="I28" i="10"/>
  <c r="I27" i="10" s="1"/>
  <c r="Q27" i="10"/>
  <c r="P27" i="10"/>
  <c r="O27" i="10"/>
  <c r="L27" i="10"/>
  <c r="U28" i="10" s="1"/>
  <c r="K27" i="10"/>
  <c r="S27" i="10" s="1"/>
  <c r="J27" i="10"/>
  <c r="R27" i="10" s="1"/>
  <c r="T27" i="10" s="1"/>
  <c r="L26" i="10"/>
  <c r="K26" i="10"/>
  <c r="I26" i="10"/>
  <c r="Q25" i="10"/>
  <c r="T25" i="10" s="1"/>
  <c r="V25" i="10" s="1"/>
  <c r="L25" i="10"/>
  <c r="U26" i="10" s="1"/>
  <c r="K25" i="10"/>
  <c r="S25" i="10" s="1"/>
  <c r="J25" i="10"/>
  <c r="R25" i="10" s="1"/>
  <c r="I25" i="10"/>
  <c r="J26" i="10" s="1"/>
  <c r="L24" i="10"/>
  <c r="K24" i="10"/>
  <c r="I24" i="10"/>
  <c r="Q23" i="10"/>
  <c r="L23" i="10"/>
  <c r="U24" i="10" s="1"/>
  <c r="K23" i="10"/>
  <c r="S23" i="10" s="1"/>
  <c r="J23" i="10"/>
  <c r="R23" i="10" s="1"/>
  <c r="M22" i="10"/>
  <c r="L22" i="10"/>
  <c r="K22" i="10"/>
  <c r="J22" i="10"/>
  <c r="I22" i="10"/>
  <c r="Q21" i="10"/>
  <c r="L21" i="10"/>
  <c r="U22" i="10" s="1"/>
  <c r="K21" i="10"/>
  <c r="S21" i="10" s="1"/>
  <c r="J21" i="10"/>
  <c r="R21" i="10" s="1"/>
  <c r="I21" i="10"/>
  <c r="L20" i="10"/>
  <c r="K20" i="10"/>
  <c r="I20" i="10"/>
  <c r="Q19" i="10"/>
  <c r="L19" i="10"/>
  <c r="U20" i="10" s="1"/>
  <c r="K19" i="10"/>
  <c r="S19" i="10" s="1"/>
  <c r="J19" i="10"/>
  <c r="R19" i="10" s="1"/>
  <c r="I19" i="10"/>
  <c r="L18" i="10"/>
  <c r="K18" i="10"/>
  <c r="I18" i="10"/>
  <c r="Q17" i="10"/>
  <c r="L17" i="10"/>
  <c r="U18" i="10" s="1"/>
  <c r="K17" i="10"/>
  <c r="S17" i="10" s="1"/>
  <c r="J17" i="10"/>
  <c r="R17" i="10" s="1"/>
  <c r="I17" i="10"/>
  <c r="J18" i="10" s="1"/>
  <c r="L16" i="10"/>
  <c r="K16" i="10"/>
  <c r="I16" i="10"/>
  <c r="Q15" i="10"/>
  <c r="L15" i="10"/>
  <c r="U16" i="10" s="1"/>
  <c r="K15" i="10"/>
  <c r="S15" i="10" s="1"/>
  <c r="J15" i="10"/>
  <c r="R15" i="10" s="1"/>
  <c r="T15" i="10" s="1"/>
  <c r="V15" i="10" s="1"/>
  <c r="L14" i="10"/>
  <c r="K14" i="10"/>
  <c r="I14" i="10"/>
  <c r="I13" i="10" s="1"/>
  <c r="Q13" i="10"/>
  <c r="L13" i="10"/>
  <c r="U14" i="10" s="1"/>
  <c r="K13" i="10"/>
  <c r="S13" i="10" s="1"/>
  <c r="J13" i="10"/>
  <c r="R13" i="10" s="1"/>
  <c r="L12" i="10"/>
  <c r="K12" i="10"/>
  <c r="I12" i="10"/>
  <c r="Q11" i="10"/>
  <c r="L11" i="10"/>
  <c r="U12" i="10" s="1"/>
  <c r="K11" i="10"/>
  <c r="S11" i="10" s="1"/>
  <c r="J11" i="10"/>
  <c r="R11" i="10" s="1"/>
  <c r="L10" i="10"/>
  <c r="K10" i="10"/>
  <c r="I10" i="10"/>
  <c r="Q9" i="10"/>
  <c r="L9" i="10"/>
  <c r="U10" i="10" s="1"/>
  <c r="K9" i="10"/>
  <c r="S9" i="10" s="1"/>
  <c r="J9" i="10"/>
  <c r="R9" i="10" s="1"/>
  <c r="I9" i="10"/>
  <c r="J10" i="10" s="1"/>
  <c r="L8" i="10"/>
  <c r="K8" i="10"/>
  <c r="I8" i="10"/>
  <c r="Q7" i="10"/>
  <c r="L7" i="10"/>
  <c r="U8" i="10" s="1"/>
  <c r="K7" i="10"/>
  <c r="S7" i="10" s="1"/>
  <c r="J7" i="10"/>
  <c r="R7" i="10" s="1"/>
  <c r="T7" i="10" s="1"/>
  <c r="V7" i="10" s="1"/>
  <c r="L6" i="10"/>
  <c r="K6" i="10"/>
  <c r="I6" i="10"/>
  <c r="I5" i="10" s="1"/>
  <c r="Q5" i="10"/>
  <c r="L5" i="10"/>
  <c r="U6" i="10" s="1"/>
  <c r="K5" i="10"/>
  <c r="S5" i="10" s="1"/>
  <c r="J5" i="10"/>
  <c r="R5" i="10" s="1"/>
  <c r="P4" i="10"/>
  <c r="L4" i="10"/>
  <c r="K4" i="10"/>
  <c r="I4" i="10"/>
  <c r="Q3" i="10"/>
  <c r="P3" i="10"/>
  <c r="O3" i="10"/>
  <c r="L3" i="10"/>
  <c r="M21" i="10" s="1"/>
  <c r="K3" i="10"/>
  <c r="S3" i="10" s="1"/>
  <c r="J3" i="10"/>
  <c r="R3" i="10" s="1"/>
  <c r="U34" i="9"/>
  <c r="P34" i="9"/>
  <c r="M34" i="9"/>
  <c r="L34" i="9"/>
  <c r="K34" i="9"/>
  <c r="J34" i="9"/>
  <c r="I34" i="9"/>
  <c r="V33" i="9"/>
  <c r="T33" i="9"/>
  <c r="S33" i="9"/>
  <c r="R33" i="9"/>
  <c r="Q33" i="9"/>
  <c r="P33" i="9"/>
  <c r="M33" i="9"/>
  <c r="L33" i="9"/>
  <c r="K33" i="9"/>
  <c r="J33" i="9"/>
  <c r="I33" i="9"/>
  <c r="U32" i="9"/>
  <c r="P32" i="9"/>
  <c r="M32" i="9"/>
  <c r="L32" i="9"/>
  <c r="K32" i="9"/>
  <c r="J32" i="9"/>
  <c r="I32" i="9"/>
  <c r="V31" i="9"/>
  <c r="T31" i="9"/>
  <c r="S31" i="9"/>
  <c r="R31" i="9"/>
  <c r="Q31" i="9"/>
  <c r="P31" i="9"/>
  <c r="O31" i="9"/>
  <c r="M31" i="9"/>
  <c r="L31" i="9"/>
  <c r="K31" i="9"/>
  <c r="J31" i="9"/>
  <c r="I31" i="9"/>
  <c r="U30" i="9"/>
  <c r="P30" i="9"/>
  <c r="M30" i="9"/>
  <c r="L30" i="9"/>
  <c r="K30" i="9"/>
  <c r="J30" i="9"/>
  <c r="I30" i="9"/>
  <c r="V29" i="9"/>
  <c r="W29" i="9" s="1"/>
  <c r="T29" i="9"/>
  <c r="S29" i="9"/>
  <c r="R29" i="9"/>
  <c r="Q29" i="9"/>
  <c r="P29" i="9"/>
  <c r="O29" i="9"/>
  <c r="M29" i="9"/>
  <c r="L29" i="9"/>
  <c r="K29" i="9"/>
  <c r="J29" i="9"/>
  <c r="I29" i="9"/>
  <c r="P28" i="9"/>
  <c r="L28" i="9"/>
  <c r="M27" i="9" s="1"/>
  <c r="K28" i="9"/>
  <c r="I28" i="9"/>
  <c r="I27" i="9" s="1"/>
  <c r="Q27" i="9"/>
  <c r="O27" i="9"/>
  <c r="P27" i="9" s="1"/>
  <c r="L27" i="9"/>
  <c r="U28" i="9" s="1"/>
  <c r="K27" i="9"/>
  <c r="S27" i="9" s="1"/>
  <c r="J27" i="9"/>
  <c r="R27" i="9" s="1"/>
  <c r="T27" i="9" s="1"/>
  <c r="L26" i="9"/>
  <c r="K26" i="9"/>
  <c r="I26" i="9"/>
  <c r="Q25" i="9"/>
  <c r="T25" i="9" s="1"/>
  <c r="V25" i="9" s="1"/>
  <c r="L25" i="9"/>
  <c r="U26" i="9" s="1"/>
  <c r="K25" i="9"/>
  <c r="S25" i="9" s="1"/>
  <c r="J25" i="9"/>
  <c r="R25" i="9" s="1"/>
  <c r="I25" i="9"/>
  <c r="J26" i="9" s="1"/>
  <c r="L24" i="9"/>
  <c r="K24" i="9"/>
  <c r="I24" i="9"/>
  <c r="S23" i="9"/>
  <c r="Q23" i="9"/>
  <c r="L23" i="9"/>
  <c r="U24" i="9" s="1"/>
  <c r="K23" i="9"/>
  <c r="J23" i="9"/>
  <c r="R23" i="9" s="1"/>
  <c r="T23" i="9" s="1"/>
  <c r="V23" i="9" s="1"/>
  <c r="L22" i="9"/>
  <c r="K22" i="9"/>
  <c r="I22" i="9"/>
  <c r="I21" i="9" s="1"/>
  <c r="I19" i="9" s="1"/>
  <c r="R21" i="9"/>
  <c r="Q21" i="9"/>
  <c r="T21" i="9" s="1"/>
  <c r="V21" i="9" s="1"/>
  <c r="L21" i="9"/>
  <c r="U22" i="9" s="1"/>
  <c r="K21" i="9"/>
  <c r="S21" i="9" s="1"/>
  <c r="J21" i="9"/>
  <c r="L20" i="9"/>
  <c r="K20" i="9"/>
  <c r="I20" i="9"/>
  <c r="Q19" i="9"/>
  <c r="L19" i="9"/>
  <c r="U20" i="9" s="1"/>
  <c r="K19" i="9"/>
  <c r="S19" i="9" s="1"/>
  <c r="J19" i="9"/>
  <c r="R19" i="9" s="1"/>
  <c r="U18" i="9"/>
  <c r="L18" i="9"/>
  <c r="K18" i="9"/>
  <c r="I18" i="9"/>
  <c r="I17" i="9" s="1"/>
  <c r="S17" i="9"/>
  <c r="Q17" i="9"/>
  <c r="L17" i="9"/>
  <c r="K17" i="9"/>
  <c r="J17" i="9"/>
  <c r="R17" i="9" s="1"/>
  <c r="L16" i="9"/>
  <c r="K16" i="9"/>
  <c r="I16" i="9"/>
  <c r="S15" i="9"/>
  <c r="Q15" i="9"/>
  <c r="L15" i="9"/>
  <c r="K15" i="9"/>
  <c r="J15" i="9"/>
  <c r="R15" i="9" s="1"/>
  <c r="T15" i="9" s="1"/>
  <c r="L14" i="9"/>
  <c r="K14" i="9"/>
  <c r="I14" i="9"/>
  <c r="Q13" i="9"/>
  <c r="T13" i="9" s="1"/>
  <c r="L13" i="9"/>
  <c r="K13" i="9"/>
  <c r="S13" i="9" s="1"/>
  <c r="J13" i="9"/>
  <c r="R13" i="9" s="1"/>
  <c r="I13" i="9"/>
  <c r="M14" i="9" s="1"/>
  <c r="U12" i="9"/>
  <c r="L12" i="9"/>
  <c r="K12" i="9"/>
  <c r="I12" i="9"/>
  <c r="I11" i="9" s="1"/>
  <c r="S11" i="9"/>
  <c r="Q11" i="9"/>
  <c r="L11" i="9"/>
  <c r="K11" i="9"/>
  <c r="J11" i="9"/>
  <c r="R11" i="9" s="1"/>
  <c r="T11" i="9" s="1"/>
  <c r="V11" i="9" s="1"/>
  <c r="L10" i="9"/>
  <c r="K10" i="9"/>
  <c r="I10" i="9"/>
  <c r="I9" i="9" s="1"/>
  <c r="S9" i="9"/>
  <c r="Q9" i="9"/>
  <c r="L9" i="9"/>
  <c r="U10" i="9" s="1"/>
  <c r="K9" i="9"/>
  <c r="J9" i="9"/>
  <c r="R9" i="9" s="1"/>
  <c r="L8" i="9"/>
  <c r="K8" i="9"/>
  <c r="I8" i="9"/>
  <c r="Q7" i="9"/>
  <c r="L7" i="9"/>
  <c r="U8" i="9" s="1"/>
  <c r="K7" i="9"/>
  <c r="S7" i="9" s="1"/>
  <c r="J7" i="9"/>
  <c r="R7" i="9" s="1"/>
  <c r="T7" i="9" s="1"/>
  <c r="V7" i="9" s="1"/>
  <c r="L6" i="9"/>
  <c r="K6" i="9"/>
  <c r="I6" i="9"/>
  <c r="I5" i="9" s="1"/>
  <c r="Q5" i="9"/>
  <c r="T5" i="9" s="1"/>
  <c r="V5" i="9" s="1"/>
  <c r="L5" i="9"/>
  <c r="U6" i="9" s="1"/>
  <c r="K5" i="9"/>
  <c r="S5" i="9" s="1"/>
  <c r="J5" i="9"/>
  <c r="R5" i="9" s="1"/>
  <c r="P4" i="9"/>
  <c r="L4" i="9"/>
  <c r="K4" i="9"/>
  <c r="I4" i="9"/>
  <c r="S3" i="9"/>
  <c r="R3" i="9"/>
  <c r="Q3" i="9"/>
  <c r="T3" i="9" s="1"/>
  <c r="V3" i="9" s="1"/>
  <c r="W3" i="9" s="1"/>
  <c r="P3" i="9"/>
  <c r="O3" i="9"/>
  <c r="O5" i="9" s="1"/>
  <c r="L3" i="9"/>
  <c r="U4" i="9" s="1"/>
  <c r="K3" i="9"/>
  <c r="J3" i="9"/>
  <c r="J14" i="11"/>
  <c r="B37" i="13" l="1"/>
  <c r="B38" i="13"/>
  <c r="J4" i="11"/>
  <c r="M5" i="11"/>
  <c r="P3" i="11"/>
  <c r="T5" i="11"/>
  <c r="V5" i="11" s="1"/>
  <c r="W5" i="11" s="1"/>
  <c r="M6" i="11"/>
  <c r="J6" i="11"/>
  <c r="O7" i="11"/>
  <c r="M9" i="11"/>
  <c r="M7" i="11"/>
  <c r="P5" i="11"/>
  <c r="U8" i="11"/>
  <c r="V7" i="11" s="1"/>
  <c r="W7" i="11" s="1"/>
  <c r="P7" i="11"/>
  <c r="M11" i="11"/>
  <c r="T9" i="11"/>
  <c r="V9" i="11" s="1"/>
  <c r="M12" i="11"/>
  <c r="J12" i="11"/>
  <c r="T11" i="11"/>
  <c r="V11" i="11" s="1"/>
  <c r="M13" i="11"/>
  <c r="M15" i="11"/>
  <c r="M16" i="11"/>
  <c r="J16" i="11"/>
  <c r="W21" i="11"/>
  <c r="M17" i="11"/>
  <c r="T17" i="11"/>
  <c r="U18" i="11"/>
  <c r="M19" i="11"/>
  <c r="W27" i="11"/>
  <c r="K35" i="11"/>
  <c r="M20" i="11"/>
  <c r="J20" i="11"/>
  <c r="W31" i="11"/>
  <c r="W23" i="11"/>
  <c r="W25" i="11"/>
  <c r="I35" i="11"/>
  <c r="R35" i="11"/>
  <c r="S35" i="11"/>
  <c r="L35" i="11"/>
  <c r="O33" i="11"/>
  <c r="W33" i="11" s="1"/>
  <c r="V27" i="9"/>
  <c r="W27" i="9" s="1"/>
  <c r="M28" i="9"/>
  <c r="J28" i="9"/>
  <c r="I7" i="9"/>
  <c r="I15" i="9"/>
  <c r="I23" i="9"/>
  <c r="M3" i="9"/>
  <c r="I3" i="9"/>
  <c r="I35" i="9" s="1"/>
  <c r="V27" i="10"/>
  <c r="W27" i="10" s="1"/>
  <c r="M28" i="10"/>
  <c r="J28" i="10"/>
  <c r="W31" i="10"/>
  <c r="I23" i="10"/>
  <c r="M19" i="10"/>
  <c r="M11" i="10"/>
  <c r="M3" i="10"/>
  <c r="R35" i="10"/>
  <c r="T11" i="10"/>
  <c r="V11" i="10" s="1"/>
  <c r="T19" i="10"/>
  <c r="V19" i="10" s="1"/>
  <c r="T23" i="10"/>
  <c r="V23" i="10" s="1"/>
  <c r="T13" i="10"/>
  <c r="V13" i="10" s="1"/>
  <c r="T5" i="10"/>
  <c r="V5" i="10" s="1"/>
  <c r="T9" i="10"/>
  <c r="V9" i="10" s="1"/>
  <c r="T17" i="10"/>
  <c r="V17" i="10" s="1"/>
  <c r="M6" i="10"/>
  <c r="J6" i="10"/>
  <c r="I3" i="10"/>
  <c r="T21" i="10"/>
  <c r="V21" i="10" s="1"/>
  <c r="M14" i="10"/>
  <c r="J14" i="10"/>
  <c r="I11" i="10"/>
  <c r="T3" i="10"/>
  <c r="S35" i="10"/>
  <c r="M7" i="10"/>
  <c r="M15" i="10"/>
  <c r="M23" i="10"/>
  <c r="O7" i="10"/>
  <c r="M10" i="10"/>
  <c r="M18" i="10"/>
  <c r="M26" i="10"/>
  <c r="M9" i="10"/>
  <c r="M17" i="10"/>
  <c r="M25" i="10"/>
  <c r="O33" i="10"/>
  <c r="W33" i="10" s="1"/>
  <c r="K35" i="10"/>
  <c r="U4" i="10"/>
  <c r="U35" i="10" s="1"/>
  <c r="L35" i="10"/>
  <c r="M5" i="10"/>
  <c r="M13" i="10"/>
  <c r="I15" i="10"/>
  <c r="I7" i="10"/>
  <c r="O5" i="10"/>
  <c r="P5" i="9"/>
  <c r="P6" i="9"/>
  <c r="W5" i="9"/>
  <c r="M6" i="9"/>
  <c r="J6" i="9"/>
  <c r="M5" i="9"/>
  <c r="O7" i="9"/>
  <c r="W7" i="9" s="1"/>
  <c r="M7" i="9"/>
  <c r="M9" i="9"/>
  <c r="P7" i="9"/>
  <c r="T9" i="9"/>
  <c r="V9" i="9" s="1"/>
  <c r="M10" i="9"/>
  <c r="J10" i="9"/>
  <c r="M21" i="9"/>
  <c r="M11" i="9"/>
  <c r="M13" i="9"/>
  <c r="U14" i="9"/>
  <c r="V13" i="9" s="1"/>
  <c r="M17" i="9"/>
  <c r="J14" i="9"/>
  <c r="U16" i="9"/>
  <c r="V15" i="9" s="1"/>
  <c r="M15" i="9"/>
  <c r="M19" i="9"/>
  <c r="T17" i="9"/>
  <c r="V17" i="9" s="1"/>
  <c r="M18" i="9"/>
  <c r="J18" i="9"/>
  <c r="T19" i="9"/>
  <c r="V19" i="9" s="1"/>
  <c r="M22" i="9"/>
  <c r="J22" i="9"/>
  <c r="M25" i="9"/>
  <c r="M23" i="9"/>
  <c r="M26" i="9"/>
  <c r="W31" i="9"/>
  <c r="S35" i="9"/>
  <c r="L35" i="9"/>
  <c r="R35" i="9"/>
  <c r="K35" i="9"/>
  <c r="O33" i="9"/>
  <c r="W33" i="9" s="1"/>
  <c r="U34" i="8"/>
  <c r="P34" i="8"/>
  <c r="M34" i="8"/>
  <c r="L34" i="8"/>
  <c r="K34" i="8"/>
  <c r="J34" i="8"/>
  <c r="I34" i="8"/>
  <c r="V33" i="8"/>
  <c r="O33" i="8" s="1"/>
  <c r="W33" i="8" s="1"/>
  <c r="T33" i="8"/>
  <c r="S33" i="8"/>
  <c r="R33" i="8"/>
  <c r="Q33" i="8"/>
  <c r="P33" i="8"/>
  <c r="M33" i="8"/>
  <c r="L33" i="8"/>
  <c r="K33" i="8"/>
  <c r="J33" i="8"/>
  <c r="I33" i="8"/>
  <c r="U32" i="8"/>
  <c r="P32" i="8"/>
  <c r="M32" i="8"/>
  <c r="L32" i="8"/>
  <c r="K32" i="8"/>
  <c r="J32" i="8"/>
  <c r="I32" i="8"/>
  <c r="V31" i="8"/>
  <c r="T31" i="8"/>
  <c r="S31" i="8"/>
  <c r="R31" i="8"/>
  <c r="Q31" i="8"/>
  <c r="P31" i="8"/>
  <c r="O31" i="8"/>
  <c r="M31" i="8"/>
  <c r="L31" i="8"/>
  <c r="K31" i="8"/>
  <c r="J31" i="8"/>
  <c r="I31" i="8"/>
  <c r="P30" i="8"/>
  <c r="L30" i="8"/>
  <c r="K30" i="8"/>
  <c r="I30" i="8"/>
  <c r="I29" i="8" s="1"/>
  <c r="Q29" i="8"/>
  <c r="O29" i="8"/>
  <c r="P29" i="8" s="1"/>
  <c r="L29" i="8"/>
  <c r="U30" i="8" s="1"/>
  <c r="K29" i="8"/>
  <c r="S29" i="8" s="1"/>
  <c r="J29" i="8"/>
  <c r="R29" i="8" s="1"/>
  <c r="U28" i="8"/>
  <c r="P28" i="8"/>
  <c r="L28" i="8"/>
  <c r="K28" i="8"/>
  <c r="I28" i="8"/>
  <c r="Q27" i="8"/>
  <c r="O27" i="8"/>
  <c r="P27" i="8" s="1"/>
  <c r="L27" i="8"/>
  <c r="K27" i="8"/>
  <c r="S27" i="8" s="1"/>
  <c r="J27" i="8"/>
  <c r="R27" i="8" s="1"/>
  <c r="T27" i="8" s="1"/>
  <c r="L26" i="8"/>
  <c r="M25" i="8" s="1"/>
  <c r="K26" i="8"/>
  <c r="I26" i="8"/>
  <c r="Q25" i="8"/>
  <c r="T25" i="8" s="1"/>
  <c r="V25" i="8" s="1"/>
  <c r="L25" i="8"/>
  <c r="U26" i="8" s="1"/>
  <c r="K25" i="8"/>
  <c r="S25" i="8" s="1"/>
  <c r="J25" i="8"/>
  <c r="R25" i="8" s="1"/>
  <c r="I25" i="8"/>
  <c r="J26" i="8" s="1"/>
  <c r="L24" i="8"/>
  <c r="K24" i="8"/>
  <c r="I24" i="8"/>
  <c r="Q23" i="8"/>
  <c r="L23" i="8"/>
  <c r="U24" i="8" s="1"/>
  <c r="K23" i="8"/>
  <c r="S23" i="8" s="1"/>
  <c r="J23" i="8"/>
  <c r="R23" i="8" s="1"/>
  <c r="L22" i="8"/>
  <c r="K22" i="8"/>
  <c r="I22" i="8"/>
  <c r="R21" i="8"/>
  <c r="Q21" i="8"/>
  <c r="L21" i="8"/>
  <c r="U22" i="8" s="1"/>
  <c r="K21" i="8"/>
  <c r="S21" i="8" s="1"/>
  <c r="J21" i="8"/>
  <c r="I21" i="8"/>
  <c r="M22" i="8" s="1"/>
  <c r="L20" i="8"/>
  <c r="K20" i="8"/>
  <c r="I20" i="8"/>
  <c r="Q19" i="8"/>
  <c r="L19" i="8"/>
  <c r="U20" i="8" s="1"/>
  <c r="K19" i="8"/>
  <c r="S19" i="8" s="1"/>
  <c r="J19" i="8"/>
  <c r="R19" i="8" s="1"/>
  <c r="L18" i="8"/>
  <c r="K18" i="8"/>
  <c r="I18" i="8"/>
  <c r="Q17" i="8"/>
  <c r="L17" i="8"/>
  <c r="U18" i="8" s="1"/>
  <c r="K17" i="8"/>
  <c r="S17" i="8" s="1"/>
  <c r="J17" i="8"/>
  <c r="R17" i="8" s="1"/>
  <c r="T17" i="8" s="1"/>
  <c r="V17" i="8" s="1"/>
  <c r="I17" i="8"/>
  <c r="J18" i="8" s="1"/>
  <c r="L16" i="8"/>
  <c r="K16" i="8"/>
  <c r="I16" i="8"/>
  <c r="Q15" i="8"/>
  <c r="L15" i="8"/>
  <c r="U16" i="8" s="1"/>
  <c r="K15" i="8"/>
  <c r="S15" i="8" s="1"/>
  <c r="J15" i="8"/>
  <c r="R15" i="8" s="1"/>
  <c r="L14" i="8"/>
  <c r="K14" i="8"/>
  <c r="I14" i="8"/>
  <c r="Q13" i="8"/>
  <c r="L13" i="8"/>
  <c r="U14" i="8" s="1"/>
  <c r="K13" i="8"/>
  <c r="S13" i="8" s="1"/>
  <c r="J13" i="8"/>
  <c r="R13" i="8" s="1"/>
  <c r="I13" i="8"/>
  <c r="M14" i="8" s="1"/>
  <c r="L12" i="8"/>
  <c r="K12" i="8"/>
  <c r="I12" i="8"/>
  <c r="Q11" i="8"/>
  <c r="L11" i="8"/>
  <c r="U12" i="8" s="1"/>
  <c r="K11" i="8"/>
  <c r="S11" i="8" s="1"/>
  <c r="J11" i="8"/>
  <c r="R11" i="8" s="1"/>
  <c r="L10" i="8"/>
  <c r="K10" i="8"/>
  <c r="I10" i="8"/>
  <c r="Q9" i="8"/>
  <c r="L9" i="8"/>
  <c r="U10" i="8" s="1"/>
  <c r="K9" i="8"/>
  <c r="S9" i="8" s="1"/>
  <c r="J9" i="8"/>
  <c r="R9" i="8" s="1"/>
  <c r="I9" i="8"/>
  <c r="I7" i="8" s="1"/>
  <c r="L8" i="8"/>
  <c r="K8" i="8"/>
  <c r="I8" i="8"/>
  <c r="Q7" i="8"/>
  <c r="L7" i="8"/>
  <c r="U8" i="8" s="1"/>
  <c r="K7" i="8"/>
  <c r="S7" i="8" s="1"/>
  <c r="J7" i="8"/>
  <c r="R7" i="8" s="1"/>
  <c r="T7" i="8" s="1"/>
  <c r="V7" i="8" s="1"/>
  <c r="L6" i="8"/>
  <c r="K6" i="8"/>
  <c r="I6" i="8"/>
  <c r="Q5" i="8"/>
  <c r="L5" i="8"/>
  <c r="U6" i="8" s="1"/>
  <c r="K5" i="8"/>
  <c r="S5" i="8" s="1"/>
  <c r="J5" i="8"/>
  <c r="R5" i="8" s="1"/>
  <c r="I5" i="8"/>
  <c r="M6" i="8" s="1"/>
  <c r="P4" i="8"/>
  <c r="L4" i="8"/>
  <c r="K4" i="8"/>
  <c r="I4" i="8"/>
  <c r="Q3" i="8"/>
  <c r="P3" i="8"/>
  <c r="O3" i="8"/>
  <c r="L3" i="8"/>
  <c r="K3" i="8"/>
  <c r="S3" i="8" s="1"/>
  <c r="J3" i="8"/>
  <c r="R3" i="8" s="1"/>
  <c r="J18" i="11"/>
  <c r="M24" i="10"/>
  <c r="M4" i="9"/>
  <c r="J10" i="11"/>
  <c r="M16" i="9"/>
  <c r="J24" i="10"/>
  <c r="M14" i="11"/>
  <c r="M8" i="9"/>
  <c r="M24" i="9"/>
  <c r="J12" i="9"/>
  <c r="J24" i="9"/>
  <c r="M18" i="11"/>
  <c r="M20" i="10"/>
  <c r="J4" i="9"/>
  <c r="M12" i="9"/>
  <c r="J16" i="9"/>
  <c r="J20" i="9"/>
  <c r="J8" i="9"/>
  <c r="M10" i="11"/>
  <c r="M20" i="9"/>
  <c r="J20" i="10"/>
  <c r="O9" i="11" l="1"/>
  <c r="W9" i="11" s="1"/>
  <c r="P8" i="11"/>
  <c r="T35" i="11"/>
  <c r="V17" i="11"/>
  <c r="J35" i="11"/>
  <c r="M35" i="11"/>
  <c r="U35" i="11"/>
  <c r="W7" i="10"/>
  <c r="P5" i="10"/>
  <c r="P6" i="10"/>
  <c r="P8" i="10"/>
  <c r="P7" i="10"/>
  <c r="V3" i="10"/>
  <c r="W3" i="10" s="1"/>
  <c r="W5" i="10" s="1"/>
  <c r="T35" i="10"/>
  <c r="O9" i="10"/>
  <c r="I35" i="10"/>
  <c r="O9" i="9"/>
  <c r="W9" i="9" s="1"/>
  <c r="P8" i="9"/>
  <c r="T35" i="9"/>
  <c r="U35" i="9"/>
  <c r="M35" i="9"/>
  <c r="J35" i="9"/>
  <c r="M17" i="8"/>
  <c r="M9" i="8"/>
  <c r="M7" i="8"/>
  <c r="M21" i="8"/>
  <c r="M5" i="8"/>
  <c r="M3" i="8"/>
  <c r="M11" i="8"/>
  <c r="M15" i="8"/>
  <c r="M29" i="8"/>
  <c r="M27" i="8"/>
  <c r="V27" i="8"/>
  <c r="W27" i="8" s="1"/>
  <c r="M13" i="8"/>
  <c r="T29" i="8"/>
  <c r="V29" i="8" s="1"/>
  <c r="W29" i="8" s="1"/>
  <c r="M30" i="8"/>
  <c r="J30" i="8"/>
  <c r="I27" i="8"/>
  <c r="W31" i="8"/>
  <c r="T23" i="8"/>
  <c r="V23" i="8" s="1"/>
  <c r="T15" i="8"/>
  <c r="V15" i="8" s="1"/>
  <c r="T21" i="8"/>
  <c r="V21" i="8" s="1"/>
  <c r="R35" i="8"/>
  <c r="S35" i="8"/>
  <c r="T11" i="8"/>
  <c r="V11" i="8" s="1"/>
  <c r="T9" i="8"/>
  <c r="V9" i="8" s="1"/>
  <c r="T13" i="8"/>
  <c r="V13" i="8" s="1"/>
  <c r="T5" i="8"/>
  <c r="V5" i="8" s="1"/>
  <c r="T3" i="8"/>
  <c r="T19" i="8"/>
  <c r="V19" i="8" s="1"/>
  <c r="M23" i="8"/>
  <c r="M10" i="8"/>
  <c r="M18" i="8"/>
  <c r="M26" i="8"/>
  <c r="I19" i="8"/>
  <c r="I11" i="8"/>
  <c r="I3" i="8"/>
  <c r="J6" i="8"/>
  <c r="K35" i="8"/>
  <c r="J14" i="8"/>
  <c r="J22" i="8"/>
  <c r="U4" i="8"/>
  <c r="U35" i="8" s="1"/>
  <c r="L35" i="8"/>
  <c r="M19" i="8"/>
  <c r="I23" i="8"/>
  <c r="I15" i="8"/>
  <c r="O5" i="8"/>
  <c r="J10" i="8"/>
  <c r="U34" i="7"/>
  <c r="P34" i="7"/>
  <c r="M34" i="7"/>
  <c r="L34" i="7"/>
  <c r="K34" i="7"/>
  <c r="J34" i="7"/>
  <c r="I34" i="7"/>
  <c r="V33" i="7"/>
  <c r="T33" i="7"/>
  <c r="S33" i="7"/>
  <c r="R33" i="7"/>
  <c r="Q33" i="7"/>
  <c r="P33" i="7"/>
  <c r="O33" i="7"/>
  <c r="M33" i="7"/>
  <c r="L33" i="7"/>
  <c r="K33" i="7"/>
  <c r="J33" i="7"/>
  <c r="I33" i="7"/>
  <c r="U32" i="7"/>
  <c r="P32" i="7"/>
  <c r="M32" i="7"/>
  <c r="L32" i="7"/>
  <c r="K32" i="7"/>
  <c r="J32" i="7"/>
  <c r="I32" i="7"/>
  <c r="V31" i="7"/>
  <c r="T31" i="7"/>
  <c r="S31" i="7"/>
  <c r="R31" i="7"/>
  <c r="Q31" i="7"/>
  <c r="P31" i="7"/>
  <c r="O31" i="7"/>
  <c r="M31" i="7"/>
  <c r="L31" i="7"/>
  <c r="K31" i="7"/>
  <c r="J31" i="7"/>
  <c r="I31" i="7"/>
  <c r="U30" i="7"/>
  <c r="P30" i="7"/>
  <c r="M30" i="7"/>
  <c r="L30" i="7"/>
  <c r="K30" i="7"/>
  <c r="J30" i="7"/>
  <c r="I30" i="7"/>
  <c r="V29" i="7"/>
  <c r="W29" i="7" s="1"/>
  <c r="T29" i="7"/>
  <c r="S29" i="7"/>
  <c r="R29" i="7"/>
  <c r="Q29" i="7"/>
  <c r="P29" i="7"/>
  <c r="O29" i="7"/>
  <c r="M29" i="7"/>
  <c r="L29" i="7"/>
  <c r="K29" i="7"/>
  <c r="J29" i="7"/>
  <c r="I29" i="7"/>
  <c r="U28" i="7"/>
  <c r="P28" i="7"/>
  <c r="M28" i="7"/>
  <c r="L28" i="7"/>
  <c r="K28" i="7"/>
  <c r="J28" i="7"/>
  <c r="I28" i="7"/>
  <c r="V27" i="7"/>
  <c r="T27" i="7"/>
  <c r="S27" i="7"/>
  <c r="R27" i="7"/>
  <c r="Q27" i="7"/>
  <c r="P27" i="7"/>
  <c r="O27" i="7"/>
  <c r="M27" i="7"/>
  <c r="L27" i="7"/>
  <c r="K27" i="7"/>
  <c r="J27" i="7"/>
  <c r="I27" i="7"/>
  <c r="L26" i="7"/>
  <c r="M25" i="7" s="1"/>
  <c r="K26" i="7"/>
  <c r="I26" i="7"/>
  <c r="Q25" i="7"/>
  <c r="L25" i="7"/>
  <c r="U26" i="7" s="1"/>
  <c r="K25" i="7"/>
  <c r="S25" i="7" s="1"/>
  <c r="J25" i="7"/>
  <c r="R25" i="7" s="1"/>
  <c r="T25" i="7" s="1"/>
  <c r="V25" i="7" s="1"/>
  <c r="I25" i="7"/>
  <c r="J26" i="7" s="1"/>
  <c r="U24" i="7"/>
  <c r="L24" i="7"/>
  <c r="K24" i="7"/>
  <c r="I24" i="7"/>
  <c r="I23" i="7" s="1"/>
  <c r="S23" i="7"/>
  <c r="Q23" i="7"/>
  <c r="L23" i="7"/>
  <c r="K23" i="7"/>
  <c r="J23" i="7"/>
  <c r="R23" i="7" s="1"/>
  <c r="T23" i="7" s="1"/>
  <c r="V23" i="7" s="1"/>
  <c r="L22" i="7"/>
  <c r="M21" i="7" s="1"/>
  <c r="K22" i="7"/>
  <c r="I22" i="7"/>
  <c r="S21" i="7"/>
  <c r="Q21" i="7"/>
  <c r="L21" i="7"/>
  <c r="U22" i="7" s="1"/>
  <c r="K21" i="7"/>
  <c r="J21" i="7"/>
  <c r="R21" i="7" s="1"/>
  <c r="I21" i="7"/>
  <c r="M22" i="7" s="1"/>
  <c r="U20" i="7"/>
  <c r="P20" i="7"/>
  <c r="L20" i="7"/>
  <c r="M19" i="7" s="1"/>
  <c r="K20" i="7"/>
  <c r="I20" i="7"/>
  <c r="Q19" i="7"/>
  <c r="P19" i="7"/>
  <c r="O19" i="7"/>
  <c r="O21" i="7" s="1"/>
  <c r="L19" i="7"/>
  <c r="K19" i="7"/>
  <c r="S19" i="7" s="1"/>
  <c r="J19" i="7"/>
  <c r="R19" i="7" s="1"/>
  <c r="I19" i="7"/>
  <c r="L18" i="7"/>
  <c r="K18" i="7"/>
  <c r="I18" i="7"/>
  <c r="I17" i="7" s="1"/>
  <c r="Q17" i="7"/>
  <c r="T17" i="7" s="1"/>
  <c r="V17" i="7" s="1"/>
  <c r="L17" i="7"/>
  <c r="U18" i="7" s="1"/>
  <c r="K17" i="7"/>
  <c r="S17" i="7" s="1"/>
  <c r="J17" i="7"/>
  <c r="R17" i="7" s="1"/>
  <c r="L16" i="7"/>
  <c r="K16" i="7"/>
  <c r="I16" i="7"/>
  <c r="T15" i="7"/>
  <c r="S15" i="7"/>
  <c r="R15" i="7"/>
  <c r="Q15" i="7"/>
  <c r="O15" i="7"/>
  <c r="P16" i="7" s="1"/>
  <c r="L15" i="7"/>
  <c r="U16" i="7" s="1"/>
  <c r="K15" i="7"/>
  <c r="J15" i="7"/>
  <c r="U14" i="7"/>
  <c r="L14" i="7"/>
  <c r="K14" i="7"/>
  <c r="I14" i="7"/>
  <c r="Q13" i="7"/>
  <c r="L13" i="7"/>
  <c r="K13" i="7"/>
  <c r="S13" i="7" s="1"/>
  <c r="J13" i="7"/>
  <c r="R13" i="7" s="1"/>
  <c r="I13" i="7"/>
  <c r="M14" i="7" s="1"/>
  <c r="U12" i="7"/>
  <c r="P12" i="7"/>
  <c r="L12" i="7"/>
  <c r="K12" i="7"/>
  <c r="I12" i="7"/>
  <c r="Q11" i="7"/>
  <c r="O11" i="7"/>
  <c r="P11" i="7" s="1"/>
  <c r="L11" i="7"/>
  <c r="K11" i="7"/>
  <c r="S11" i="7" s="1"/>
  <c r="J11" i="7"/>
  <c r="R11" i="7" s="1"/>
  <c r="L10" i="7"/>
  <c r="K10" i="7"/>
  <c r="I10" i="7"/>
  <c r="I9" i="7" s="1"/>
  <c r="S9" i="7"/>
  <c r="Q9" i="7"/>
  <c r="L9" i="7"/>
  <c r="U10" i="7" s="1"/>
  <c r="K9" i="7"/>
  <c r="J9" i="7"/>
  <c r="R9" i="7" s="1"/>
  <c r="L8" i="7"/>
  <c r="K8" i="7"/>
  <c r="I8" i="7"/>
  <c r="R7" i="7"/>
  <c r="Q7" i="7"/>
  <c r="O7" i="7"/>
  <c r="P8" i="7" s="1"/>
  <c r="L7" i="7"/>
  <c r="U8" i="7" s="1"/>
  <c r="K7" i="7"/>
  <c r="S7" i="7" s="1"/>
  <c r="J7" i="7"/>
  <c r="L6" i="7"/>
  <c r="K6" i="7"/>
  <c r="I6" i="7"/>
  <c r="Q5" i="7"/>
  <c r="O5" i="7"/>
  <c r="P5" i="7" s="1"/>
  <c r="L5" i="7"/>
  <c r="U6" i="7" s="1"/>
  <c r="K5" i="7"/>
  <c r="S5" i="7" s="1"/>
  <c r="J5" i="7"/>
  <c r="R5" i="7" s="1"/>
  <c r="T5" i="7" s="1"/>
  <c r="V5" i="7" s="1"/>
  <c r="I5" i="7"/>
  <c r="J6" i="7" s="1"/>
  <c r="U4" i="7"/>
  <c r="P4" i="7"/>
  <c r="L4" i="7"/>
  <c r="K4" i="7"/>
  <c r="I4" i="7"/>
  <c r="S3" i="7"/>
  <c r="R3" i="7"/>
  <c r="Q3" i="7"/>
  <c r="T3" i="7" s="1"/>
  <c r="V3" i="7" s="1"/>
  <c r="W3" i="7" s="1"/>
  <c r="P3" i="7"/>
  <c r="O3" i="7"/>
  <c r="L3" i="7"/>
  <c r="K3" i="7"/>
  <c r="J3" i="7"/>
  <c r="J20" i="7"/>
  <c r="M8" i="8"/>
  <c r="M20" i="7"/>
  <c r="M8" i="10"/>
  <c r="M4" i="10"/>
  <c r="M16" i="10"/>
  <c r="J8" i="8"/>
  <c r="M28" i="8"/>
  <c r="J4" i="10"/>
  <c r="J28" i="8"/>
  <c r="M12" i="10"/>
  <c r="J12" i="10"/>
  <c r="J8" i="10"/>
  <c r="J16" i="10"/>
  <c r="V35" i="9" l="1"/>
  <c r="B38" i="9" s="1"/>
  <c r="V35" i="11"/>
  <c r="B38" i="11" s="1"/>
  <c r="P9" i="11"/>
  <c r="O11" i="11"/>
  <c r="P10" i="11"/>
  <c r="J35" i="10"/>
  <c r="M35" i="10"/>
  <c r="W9" i="10"/>
  <c r="P9" i="10"/>
  <c r="P10" i="10"/>
  <c r="O11" i="10"/>
  <c r="O11" i="9"/>
  <c r="P10" i="9"/>
  <c r="P9" i="9"/>
  <c r="O13" i="9"/>
  <c r="V3" i="8"/>
  <c r="W3" i="8" s="1"/>
  <c r="T35" i="8"/>
  <c r="I35" i="8"/>
  <c r="W5" i="8"/>
  <c r="P5" i="8"/>
  <c r="P6" i="8"/>
  <c r="O7" i="8"/>
  <c r="T19" i="7"/>
  <c r="V19" i="7" s="1"/>
  <c r="W19" i="7" s="1"/>
  <c r="O25" i="7"/>
  <c r="P21" i="7"/>
  <c r="O23" i="7"/>
  <c r="P24" i="7" s="1"/>
  <c r="M23" i="7"/>
  <c r="T21" i="7"/>
  <c r="V21" i="7" s="1"/>
  <c r="W21" i="7" s="1"/>
  <c r="M15" i="7"/>
  <c r="P25" i="7"/>
  <c r="P26" i="7"/>
  <c r="P23" i="7"/>
  <c r="J22" i="7"/>
  <c r="P22" i="7"/>
  <c r="M26" i="7"/>
  <c r="M13" i="7"/>
  <c r="M17" i="7"/>
  <c r="I15" i="7"/>
  <c r="V15" i="7"/>
  <c r="O17" i="7"/>
  <c r="P15" i="7"/>
  <c r="M11" i="7"/>
  <c r="M18" i="7"/>
  <c r="J18" i="7"/>
  <c r="I11" i="7"/>
  <c r="T11" i="7"/>
  <c r="V11" i="7" s="1"/>
  <c r="I7" i="7"/>
  <c r="M7" i="7"/>
  <c r="O13" i="7"/>
  <c r="T13" i="7"/>
  <c r="V13" i="7" s="1"/>
  <c r="J14" i="7"/>
  <c r="W31" i="7"/>
  <c r="I3" i="7"/>
  <c r="M3" i="7"/>
  <c r="T7" i="7"/>
  <c r="V7" i="7" s="1"/>
  <c r="W7" i="7" s="1"/>
  <c r="P7" i="7"/>
  <c r="T9" i="7"/>
  <c r="V9" i="7" s="1"/>
  <c r="O9" i="7"/>
  <c r="M5" i="7"/>
  <c r="M9" i="7"/>
  <c r="J10" i="7"/>
  <c r="M10" i="7"/>
  <c r="P6" i="7"/>
  <c r="W5" i="7"/>
  <c r="W27" i="7"/>
  <c r="L35" i="7"/>
  <c r="M6" i="7"/>
  <c r="W11" i="7"/>
  <c r="W13" i="7"/>
  <c r="U35" i="7"/>
  <c r="W15" i="7"/>
  <c r="W23" i="7"/>
  <c r="W17" i="7"/>
  <c r="S35" i="7"/>
  <c r="T35" i="7"/>
  <c r="R35" i="7"/>
  <c r="W33" i="7"/>
  <c r="K35" i="7"/>
  <c r="U34" i="6"/>
  <c r="P34" i="6"/>
  <c r="M34" i="6"/>
  <c r="L34" i="6"/>
  <c r="K34" i="6"/>
  <c r="J34" i="6"/>
  <c r="I34" i="6"/>
  <c r="V33" i="6"/>
  <c r="T33" i="6"/>
  <c r="S33" i="6"/>
  <c r="R33" i="6"/>
  <c r="Q33" i="6"/>
  <c r="P33" i="6"/>
  <c r="M33" i="6"/>
  <c r="L33" i="6"/>
  <c r="K33" i="6"/>
  <c r="J33" i="6"/>
  <c r="I33" i="6"/>
  <c r="U32" i="6"/>
  <c r="P32" i="6"/>
  <c r="M32" i="6"/>
  <c r="L32" i="6"/>
  <c r="K32" i="6"/>
  <c r="J32" i="6"/>
  <c r="I32" i="6"/>
  <c r="V31" i="6"/>
  <c r="T31" i="6"/>
  <c r="S31" i="6"/>
  <c r="R31" i="6"/>
  <c r="Q31" i="6"/>
  <c r="P31" i="6"/>
  <c r="O31" i="6"/>
  <c r="M31" i="6"/>
  <c r="L31" i="6"/>
  <c r="K31" i="6"/>
  <c r="J31" i="6"/>
  <c r="I31" i="6"/>
  <c r="U30" i="6"/>
  <c r="P30" i="6"/>
  <c r="M30" i="6"/>
  <c r="L30" i="6"/>
  <c r="K30" i="6"/>
  <c r="J30" i="6"/>
  <c r="I30" i="6"/>
  <c r="V29" i="6"/>
  <c r="W29" i="6" s="1"/>
  <c r="T29" i="6"/>
  <c r="S29" i="6"/>
  <c r="R29" i="6"/>
  <c r="Q29" i="6"/>
  <c r="P29" i="6"/>
  <c r="O29" i="6"/>
  <c r="M29" i="6"/>
  <c r="L29" i="6"/>
  <c r="K29" i="6"/>
  <c r="J29" i="6"/>
  <c r="I29" i="6"/>
  <c r="U28" i="6"/>
  <c r="P28" i="6"/>
  <c r="M28" i="6"/>
  <c r="L28" i="6"/>
  <c r="K28" i="6"/>
  <c r="J28" i="6"/>
  <c r="I28" i="6"/>
  <c r="W27" i="6"/>
  <c r="V27" i="6"/>
  <c r="T27" i="6"/>
  <c r="S27" i="6"/>
  <c r="R27" i="6"/>
  <c r="Q27" i="6"/>
  <c r="P27" i="6"/>
  <c r="O27" i="6"/>
  <c r="M27" i="6"/>
  <c r="L27" i="6"/>
  <c r="K27" i="6"/>
  <c r="J27" i="6"/>
  <c r="I27" i="6"/>
  <c r="U26" i="6"/>
  <c r="P26" i="6"/>
  <c r="M26" i="6"/>
  <c r="L26" i="6"/>
  <c r="K26" i="6"/>
  <c r="J26" i="6"/>
  <c r="I26" i="6"/>
  <c r="V25" i="6"/>
  <c r="T25" i="6"/>
  <c r="S25" i="6"/>
  <c r="R25" i="6"/>
  <c r="Q25" i="6"/>
  <c r="P25" i="6"/>
  <c r="O25" i="6"/>
  <c r="M25" i="6"/>
  <c r="L25" i="6"/>
  <c r="K25" i="6"/>
  <c r="J25" i="6"/>
  <c r="I25" i="6"/>
  <c r="U24" i="6"/>
  <c r="P24" i="6"/>
  <c r="M24" i="6"/>
  <c r="L24" i="6"/>
  <c r="K24" i="6"/>
  <c r="J24" i="6"/>
  <c r="I24" i="6"/>
  <c r="V23" i="6"/>
  <c r="T23" i="6"/>
  <c r="S23" i="6"/>
  <c r="R23" i="6"/>
  <c r="Q23" i="6"/>
  <c r="P23" i="6"/>
  <c r="O23" i="6"/>
  <c r="M23" i="6"/>
  <c r="L23" i="6"/>
  <c r="K23" i="6"/>
  <c r="J23" i="6"/>
  <c r="I23" i="6"/>
  <c r="U22" i="6"/>
  <c r="P22" i="6"/>
  <c r="M22" i="6"/>
  <c r="L22" i="6"/>
  <c r="K22" i="6"/>
  <c r="J22" i="6"/>
  <c r="I22" i="6"/>
  <c r="V21" i="6"/>
  <c r="T21" i="6"/>
  <c r="S21" i="6"/>
  <c r="R21" i="6"/>
  <c r="Q21" i="6"/>
  <c r="P21" i="6"/>
  <c r="O21" i="6"/>
  <c r="M21" i="6"/>
  <c r="L21" i="6"/>
  <c r="K21" i="6"/>
  <c r="J21" i="6"/>
  <c r="I21" i="6"/>
  <c r="L20" i="6"/>
  <c r="K20" i="6"/>
  <c r="I20" i="6"/>
  <c r="I19" i="6" s="1"/>
  <c r="M20" i="6" s="1"/>
  <c r="Q19" i="6"/>
  <c r="O19" i="6"/>
  <c r="P19" i="6" s="1"/>
  <c r="L19" i="6"/>
  <c r="U20" i="6" s="1"/>
  <c r="K19" i="6"/>
  <c r="S19" i="6" s="1"/>
  <c r="J19" i="6"/>
  <c r="R19" i="6" s="1"/>
  <c r="L18" i="6"/>
  <c r="M17" i="6" s="1"/>
  <c r="K18" i="6"/>
  <c r="I18" i="6"/>
  <c r="I17" i="6" s="1"/>
  <c r="Q17" i="6"/>
  <c r="L17" i="6"/>
  <c r="U18" i="6" s="1"/>
  <c r="K17" i="6"/>
  <c r="S17" i="6" s="1"/>
  <c r="J17" i="6"/>
  <c r="R17" i="6" s="1"/>
  <c r="T17" i="6" s="1"/>
  <c r="L16" i="6"/>
  <c r="K16" i="6"/>
  <c r="I16" i="6"/>
  <c r="I15" i="6" s="1"/>
  <c r="S15" i="6"/>
  <c r="Q15" i="6"/>
  <c r="M15" i="6"/>
  <c r="L15" i="6"/>
  <c r="U16" i="6" s="1"/>
  <c r="K15" i="6"/>
  <c r="J15" i="6"/>
  <c r="R15" i="6" s="1"/>
  <c r="T15" i="6" s="1"/>
  <c r="L14" i="6"/>
  <c r="M13" i="6" s="1"/>
  <c r="K14" i="6"/>
  <c r="I14" i="6"/>
  <c r="I13" i="6" s="1"/>
  <c r="S13" i="6"/>
  <c r="Q13" i="6"/>
  <c r="L13" i="6"/>
  <c r="U14" i="6" s="1"/>
  <c r="K13" i="6"/>
  <c r="J13" i="6"/>
  <c r="R13" i="6" s="1"/>
  <c r="T13" i="6" s="1"/>
  <c r="L12" i="6"/>
  <c r="K12" i="6"/>
  <c r="I12" i="6"/>
  <c r="Q11" i="6"/>
  <c r="L11" i="6"/>
  <c r="U12" i="6" s="1"/>
  <c r="K11" i="6"/>
  <c r="S11" i="6" s="1"/>
  <c r="J11" i="6"/>
  <c r="R11" i="6" s="1"/>
  <c r="I11" i="6"/>
  <c r="M12" i="6" s="1"/>
  <c r="L10" i="6"/>
  <c r="M9" i="6" s="1"/>
  <c r="K10" i="6"/>
  <c r="I10" i="6"/>
  <c r="Q9" i="6"/>
  <c r="L9" i="6"/>
  <c r="U10" i="6" s="1"/>
  <c r="K9" i="6"/>
  <c r="S9" i="6" s="1"/>
  <c r="J9" i="6"/>
  <c r="R9" i="6" s="1"/>
  <c r="I9" i="6"/>
  <c r="J10" i="6" s="1"/>
  <c r="L8" i="6"/>
  <c r="K8" i="6"/>
  <c r="I8" i="6"/>
  <c r="I7" i="6" s="1"/>
  <c r="S7" i="6"/>
  <c r="Q7" i="6"/>
  <c r="M7" i="6"/>
  <c r="L7" i="6"/>
  <c r="U8" i="6" s="1"/>
  <c r="K7" i="6"/>
  <c r="J7" i="6"/>
  <c r="R7" i="6" s="1"/>
  <c r="T7" i="6" s="1"/>
  <c r="L6" i="6"/>
  <c r="M5" i="6" s="1"/>
  <c r="K6" i="6"/>
  <c r="I6" i="6"/>
  <c r="I5" i="6" s="1"/>
  <c r="S5" i="6"/>
  <c r="Q5" i="6"/>
  <c r="L5" i="6"/>
  <c r="U6" i="6" s="1"/>
  <c r="K5" i="6"/>
  <c r="P4" i="6"/>
  <c r="L4" i="6"/>
  <c r="K4" i="6"/>
  <c r="I4" i="6"/>
  <c r="Q3" i="6"/>
  <c r="O3" i="6"/>
  <c r="P3" i="6" s="1"/>
  <c r="L3" i="6"/>
  <c r="L35" i="6" s="1"/>
  <c r="K3" i="6"/>
  <c r="S3" i="6" s="1"/>
  <c r="J3" i="6"/>
  <c r="R3" i="6" s="1"/>
  <c r="I3" i="6"/>
  <c r="M4" i="6" s="1"/>
  <c r="U34" i="5"/>
  <c r="P34" i="5"/>
  <c r="M34" i="5"/>
  <c r="L34" i="5"/>
  <c r="K34" i="5"/>
  <c r="J34" i="5"/>
  <c r="I34" i="5"/>
  <c r="V33" i="5"/>
  <c r="T33" i="5"/>
  <c r="S33" i="5"/>
  <c r="R33" i="5"/>
  <c r="Q33" i="5"/>
  <c r="P33" i="5"/>
  <c r="M33" i="5"/>
  <c r="L33" i="5"/>
  <c r="K33" i="5"/>
  <c r="J33" i="5"/>
  <c r="I33" i="5"/>
  <c r="U32" i="5"/>
  <c r="P32" i="5"/>
  <c r="M32" i="5"/>
  <c r="L32" i="5"/>
  <c r="K32" i="5"/>
  <c r="J32" i="5"/>
  <c r="I32" i="5"/>
  <c r="V31" i="5"/>
  <c r="W31" i="5" s="1"/>
  <c r="T31" i="5"/>
  <c r="S31" i="5"/>
  <c r="R31" i="5"/>
  <c r="Q31" i="5"/>
  <c r="P31" i="5"/>
  <c r="O31" i="5"/>
  <c r="M31" i="5"/>
  <c r="L31" i="5"/>
  <c r="K31" i="5"/>
  <c r="J31" i="5"/>
  <c r="I31" i="5"/>
  <c r="U30" i="5"/>
  <c r="P30" i="5"/>
  <c r="M30" i="5"/>
  <c r="L30" i="5"/>
  <c r="K30" i="5"/>
  <c r="J30" i="5"/>
  <c r="I30" i="5"/>
  <c r="V29" i="5"/>
  <c r="W29" i="5" s="1"/>
  <c r="T29" i="5"/>
  <c r="S29" i="5"/>
  <c r="R29" i="5"/>
  <c r="Q29" i="5"/>
  <c r="P29" i="5"/>
  <c r="O29" i="5"/>
  <c r="M29" i="5"/>
  <c r="L29" i="5"/>
  <c r="K29" i="5"/>
  <c r="J29" i="5"/>
  <c r="I29" i="5"/>
  <c r="U28" i="5"/>
  <c r="P28" i="5"/>
  <c r="M28" i="5"/>
  <c r="L28" i="5"/>
  <c r="K28" i="5"/>
  <c r="J28" i="5"/>
  <c r="I28" i="5"/>
  <c r="W27" i="5"/>
  <c r="V27" i="5"/>
  <c r="T27" i="5"/>
  <c r="S27" i="5"/>
  <c r="R27" i="5"/>
  <c r="Q27" i="5"/>
  <c r="P27" i="5"/>
  <c r="O27" i="5"/>
  <c r="M27" i="5"/>
  <c r="L27" i="5"/>
  <c r="K27" i="5"/>
  <c r="J27" i="5"/>
  <c r="I27" i="5"/>
  <c r="U26" i="5"/>
  <c r="P26" i="5"/>
  <c r="M26" i="5"/>
  <c r="L26" i="5"/>
  <c r="K26" i="5"/>
  <c r="J26" i="5"/>
  <c r="I26" i="5"/>
  <c r="V25" i="5"/>
  <c r="W25" i="5" s="1"/>
  <c r="T25" i="5"/>
  <c r="S25" i="5"/>
  <c r="R25" i="5"/>
  <c r="Q25" i="5"/>
  <c r="P25" i="5"/>
  <c r="O25" i="5"/>
  <c r="M25" i="5"/>
  <c r="L25" i="5"/>
  <c r="K25" i="5"/>
  <c r="J25" i="5"/>
  <c r="I25" i="5"/>
  <c r="U24" i="5"/>
  <c r="P24" i="5"/>
  <c r="M24" i="5"/>
  <c r="L24" i="5"/>
  <c r="K24" i="5"/>
  <c r="J24" i="5"/>
  <c r="I24" i="5"/>
  <c r="V23" i="5"/>
  <c r="W23" i="5" s="1"/>
  <c r="T23" i="5"/>
  <c r="S23" i="5"/>
  <c r="R23" i="5"/>
  <c r="Q23" i="5"/>
  <c r="P23" i="5"/>
  <c r="O23" i="5"/>
  <c r="M23" i="5"/>
  <c r="L23" i="5"/>
  <c r="K23" i="5"/>
  <c r="J23" i="5"/>
  <c r="I23" i="5"/>
  <c r="U22" i="5"/>
  <c r="P22" i="5"/>
  <c r="M22" i="5"/>
  <c r="L22" i="5"/>
  <c r="K22" i="5"/>
  <c r="J22" i="5"/>
  <c r="I22" i="5"/>
  <c r="V21" i="5"/>
  <c r="W21" i="5" s="1"/>
  <c r="T21" i="5"/>
  <c r="S21" i="5"/>
  <c r="R21" i="5"/>
  <c r="Q21" i="5"/>
  <c r="P21" i="5"/>
  <c r="O21" i="5"/>
  <c r="M21" i="5"/>
  <c r="L21" i="5"/>
  <c r="K21" i="5"/>
  <c r="J21" i="5"/>
  <c r="I21" i="5"/>
  <c r="L20" i="5"/>
  <c r="M19" i="5" s="1"/>
  <c r="K20" i="5"/>
  <c r="I20" i="5"/>
  <c r="Q19" i="5"/>
  <c r="L19" i="5"/>
  <c r="U20" i="5" s="1"/>
  <c r="K19" i="5"/>
  <c r="S19" i="5" s="1"/>
  <c r="J19" i="5"/>
  <c r="R19" i="5" s="1"/>
  <c r="I19" i="5"/>
  <c r="M20" i="5" s="1"/>
  <c r="L18" i="5"/>
  <c r="M17" i="5" s="1"/>
  <c r="K18" i="5"/>
  <c r="I18" i="5"/>
  <c r="Q17" i="5"/>
  <c r="L17" i="5"/>
  <c r="U18" i="5" s="1"/>
  <c r="K17" i="5"/>
  <c r="S17" i="5" s="1"/>
  <c r="J17" i="5"/>
  <c r="R17" i="5" s="1"/>
  <c r="T17" i="5" s="1"/>
  <c r="V17" i="5" s="1"/>
  <c r="I17" i="5"/>
  <c r="J18" i="5" s="1"/>
  <c r="L16" i="5"/>
  <c r="K16" i="5"/>
  <c r="J16" i="5"/>
  <c r="I16" i="5"/>
  <c r="Q15" i="5"/>
  <c r="M15" i="5"/>
  <c r="L15" i="5"/>
  <c r="U16" i="5" s="1"/>
  <c r="K15" i="5"/>
  <c r="S15" i="5" s="1"/>
  <c r="J15" i="5"/>
  <c r="R15" i="5" s="1"/>
  <c r="T15" i="5" s="1"/>
  <c r="I15" i="5"/>
  <c r="M16" i="5" s="1"/>
  <c r="L14" i="5"/>
  <c r="K14" i="5"/>
  <c r="J14" i="5"/>
  <c r="I14" i="5"/>
  <c r="Q13" i="5"/>
  <c r="L13" i="5"/>
  <c r="U14" i="5" s="1"/>
  <c r="K13" i="5"/>
  <c r="S13" i="5" s="1"/>
  <c r="J13" i="5"/>
  <c r="R13" i="5" s="1"/>
  <c r="I13" i="5"/>
  <c r="M14" i="5" s="1"/>
  <c r="L12" i="5"/>
  <c r="M11" i="5" s="1"/>
  <c r="K12" i="5"/>
  <c r="J12" i="5"/>
  <c r="I12" i="5"/>
  <c r="R11" i="5"/>
  <c r="Q11" i="5"/>
  <c r="L11" i="5"/>
  <c r="U12" i="5" s="1"/>
  <c r="K11" i="5"/>
  <c r="S11" i="5" s="1"/>
  <c r="J11" i="5"/>
  <c r="I11" i="5"/>
  <c r="M12" i="5" s="1"/>
  <c r="L10" i="5"/>
  <c r="M9" i="5" s="1"/>
  <c r="K10" i="5"/>
  <c r="I10" i="5"/>
  <c r="Q9" i="5"/>
  <c r="L9" i="5"/>
  <c r="U10" i="5" s="1"/>
  <c r="K9" i="5"/>
  <c r="S9" i="5" s="1"/>
  <c r="J9" i="5"/>
  <c r="R9" i="5" s="1"/>
  <c r="T9" i="5" s="1"/>
  <c r="V9" i="5" s="1"/>
  <c r="I9" i="5"/>
  <c r="J10" i="5" s="1"/>
  <c r="L8" i="5"/>
  <c r="K8" i="5"/>
  <c r="I8" i="5"/>
  <c r="Q7" i="5"/>
  <c r="M7" i="5"/>
  <c r="L7" i="5"/>
  <c r="U8" i="5" s="1"/>
  <c r="K7" i="5"/>
  <c r="S7" i="5" s="1"/>
  <c r="J7" i="5"/>
  <c r="R7" i="5" s="1"/>
  <c r="I7" i="5"/>
  <c r="M8" i="5" s="1"/>
  <c r="M6" i="5"/>
  <c r="L6" i="5"/>
  <c r="K6" i="5"/>
  <c r="J6" i="5"/>
  <c r="I6" i="5"/>
  <c r="Q5" i="5"/>
  <c r="L5" i="5"/>
  <c r="U6" i="5" s="1"/>
  <c r="K5" i="5"/>
  <c r="S5" i="5" s="1"/>
  <c r="J5" i="5"/>
  <c r="R5" i="5" s="1"/>
  <c r="T5" i="5" s="1"/>
  <c r="V5" i="5" s="1"/>
  <c r="I5" i="5"/>
  <c r="P4" i="5"/>
  <c r="L4" i="5"/>
  <c r="M3" i="5" s="1"/>
  <c r="K4" i="5"/>
  <c r="J4" i="5"/>
  <c r="I4" i="5"/>
  <c r="Q3" i="5"/>
  <c r="P3" i="5"/>
  <c r="O3" i="5"/>
  <c r="L3" i="5"/>
  <c r="M13" i="5" s="1"/>
  <c r="K3" i="5"/>
  <c r="S3" i="5" s="1"/>
  <c r="S35" i="5" s="1"/>
  <c r="I3" i="5"/>
  <c r="M4" i="5" s="1"/>
  <c r="U34" i="4"/>
  <c r="P34" i="4"/>
  <c r="M34" i="4"/>
  <c r="L34" i="4"/>
  <c r="K34" i="4"/>
  <c r="J34" i="4"/>
  <c r="I34" i="4"/>
  <c r="V33" i="4"/>
  <c r="T33" i="4"/>
  <c r="S33" i="4"/>
  <c r="R33" i="4"/>
  <c r="Q33" i="4"/>
  <c r="P33" i="4"/>
  <c r="M33" i="4"/>
  <c r="L33" i="4"/>
  <c r="K33" i="4"/>
  <c r="J33" i="4"/>
  <c r="I33" i="4"/>
  <c r="U32" i="4"/>
  <c r="P32" i="4"/>
  <c r="M32" i="4"/>
  <c r="L32" i="4"/>
  <c r="K32" i="4"/>
  <c r="J32" i="4"/>
  <c r="I32" i="4"/>
  <c r="V31" i="4"/>
  <c r="T31" i="4"/>
  <c r="S31" i="4"/>
  <c r="R31" i="4"/>
  <c r="Q31" i="4"/>
  <c r="P31" i="4"/>
  <c r="O31" i="4"/>
  <c r="M31" i="4"/>
  <c r="L31" i="4"/>
  <c r="K31" i="4"/>
  <c r="J31" i="4"/>
  <c r="I31" i="4"/>
  <c r="U30" i="4"/>
  <c r="P30" i="4"/>
  <c r="M30" i="4"/>
  <c r="L30" i="4"/>
  <c r="K30" i="4"/>
  <c r="J30" i="4"/>
  <c r="I30" i="4"/>
  <c r="V29" i="4"/>
  <c r="W29" i="4" s="1"/>
  <c r="T29" i="4"/>
  <c r="S29" i="4"/>
  <c r="R29" i="4"/>
  <c r="Q29" i="4"/>
  <c r="P29" i="4"/>
  <c r="O29" i="4"/>
  <c r="M29" i="4"/>
  <c r="L29" i="4"/>
  <c r="K29" i="4"/>
  <c r="J29" i="4"/>
  <c r="I29" i="4"/>
  <c r="U28" i="4"/>
  <c r="P28" i="4"/>
  <c r="M28" i="4"/>
  <c r="L28" i="4"/>
  <c r="K28" i="4"/>
  <c r="J28" i="4"/>
  <c r="I28" i="4"/>
  <c r="V27" i="4"/>
  <c r="T27" i="4"/>
  <c r="S27" i="4"/>
  <c r="R27" i="4"/>
  <c r="Q27" i="4"/>
  <c r="P27" i="4"/>
  <c r="O27" i="4"/>
  <c r="M27" i="4"/>
  <c r="L27" i="4"/>
  <c r="K27" i="4"/>
  <c r="J27" i="4"/>
  <c r="I27" i="4"/>
  <c r="U26" i="4"/>
  <c r="P26" i="4"/>
  <c r="M26" i="4"/>
  <c r="L26" i="4"/>
  <c r="K26" i="4"/>
  <c r="J26" i="4"/>
  <c r="I26" i="4"/>
  <c r="V25" i="4"/>
  <c r="T25" i="4"/>
  <c r="S25" i="4"/>
  <c r="R25" i="4"/>
  <c r="Q25" i="4"/>
  <c r="P25" i="4"/>
  <c r="O25" i="4"/>
  <c r="M25" i="4"/>
  <c r="L25" i="4"/>
  <c r="K25" i="4"/>
  <c r="J25" i="4"/>
  <c r="I25" i="4"/>
  <c r="U24" i="4"/>
  <c r="P24" i="4"/>
  <c r="M24" i="4"/>
  <c r="L24" i="4"/>
  <c r="K24" i="4"/>
  <c r="J24" i="4"/>
  <c r="I24" i="4"/>
  <c r="V23" i="4"/>
  <c r="T23" i="4"/>
  <c r="S23" i="4"/>
  <c r="R23" i="4"/>
  <c r="Q23" i="4"/>
  <c r="P23" i="4"/>
  <c r="O23" i="4"/>
  <c r="M23" i="4"/>
  <c r="L23" i="4"/>
  <c r="K23" i="4"/>
  <c r="J23" i="4"/>
  <c r="I23" i="4"/>
  <c r="U22" i="4"/>
  <c r="P22" i="4"/>
  <c r="M22" i="4"/>
  <c r="L22" i="4"/>
  <c r="K22" i="4"/>
  <c r="J22" i="4"/>
  <c r="I22" i="4"/>
  <c r="V21" i="4"/>
  <c r="T21" i="4"/>
  <c r="S21" i="4"/>
  <c r="R21" i="4"/>
  <c r="Q21" i="4"/>
  <c r="P21" i="4"/>
  <c r="O21" i="4"/>
  <c r="M21" i="4"/>
  <c r="L21" i="4"/>
  <c r="K21" i="4"/>
  <c r="J21" i="4"/>
  <c r="I21" i="4"/>
  <c r="L20" i="4"/>
  <c r="M19" i="4" s="1"/>
  <c r="K20" i="4"/>
  <c r="I20" i="4"/>
  <c r="I19" i="4" s="1"/>
  <c r="S19" i="4"/>
  <c r="R19" i="4"/>
  <c r="Q19" i="4"/>
  <c r="T19" i="4" s="1"/>
  <c r="V19" i="4" s="1"/>
  <c r="W19" i="4" s="1"/>
  <c r="O19" i="4"/>
  <c r="P19" i="4" s="1"/>
  <c r="L19" i="4"/>
  <c r="U20" i="4" s="1"/>
  <c r="K19" i="4"/>
  <c r="J19" i="4"/>
  <c r="U18" i="4"/>
  <c r="P18" i="4"/>
  <c r="L18" i="4"/>
  <c r="M17" i="4" s="1"/>
  <c r="K18" i="4"/>
  <c r="I18" i="4"/>
  <c r="I17" i="4" s="1"/>
  <c r="Q17" i="4"/>
  <c r="O17" i="4"/>
  <c r="P17" i="4" s="1"/>
  <c r="L17" i="4"/>
  <c r="K17" i="4"/>
  <c r="S17" i="4" s="1"/>
  <c r="J17" i="4"/>
  <c r="R17" i="4" s="1"/>
  <c r="T17" i="4" s="1"/>
  <c r="V17" i="4" s="1"/>
  <c r="P16" i="4"/>
  <c r="L16" i="4"/>
  <c r="M15" i="4" s="1"/>
  <c r="K16" i="4"/>
  <c r="I16" i="4"/>
  <c r="Q15" i="4"/>
  <c r="O15" i="4"/>
  <c r="P15" i="4" s="1"/>
  <c r="L15" i="4"/>
  <c r="U16" i="4" s="1"/>
  <c r="K15" i="4"/>
  <c r="S15" i="4" s="1"/>
  <c r="J15" i="4"/>
  <c r="R15" i="4" s="1"/>
  <c r="T15" i="4" s="1"/>
  <c r="I15" i="4"/>
  <c r="M16" i="4" s="1"/>
  <c r="P14" i="4"/>
  <c r="L14" i="4"/>
  <c r="K14" i="4"/>
  <c r="I14" i="4"/>
  <c r="Q13" i="4"/>
  <c r="O13" i="4"/>
  <c r="P13" i="4" s="1"/>
  <c r="L13" i="4"/>
  <c r="U14" i="4" s="1"/>
  <c r="K13" i="4"/>
  <c r="S13" i="4" s="1"/>
  <c r="J13" i="4"/>
  <c r="R13" i="4" s="1"/>
  <c r="T13" i="4" s="1"/>
  <c r="V13" i="4" s="1"/>
  <c r="I13" i="4"/>
  <c r="J14" i="4" s="1"/>
  <c r="L12" i="4"/>
  <c r="K12" i="4"/>
  <c r="I12" i="4"/>
  <c r="I11" i="4" s="1"/>
  <c r="T11" i="4"/>
  <c r="S11" i="4"/>
  <c r="R11" i="4"/>
  <c r="Q11" i="4"/>
  <c r="O11" i="4"/>
  <c r="P12" i="4" s="1"/>
  <c r="L11" i="4"/>
  <c r="U12" i="4" s="1"/>
  <c r="K11" i="4"/>
  <c r="J11" i="4"/>
  <c r="P10" i="4"/>
  <c r="L10" i="4"/>
  <c r="K10" i="4"/>
  <c r="I10" i="4"/>
  <c r="S9" i="4"/>
  <c r="R9" i="4"/>
  <c r="Q9" i="4"/>
  <c r="T9" i="4" s="1"/>
  <c r="P9" i="4"/>
  <c r="O9" i="4"/>
  <c r="L9" i="4"/>
  <c r="K9" i="4"/>
  <c r="J9" i="4"/>
  <c r="I9" i="4"/>
  <c r="M10" i="4" s="1"/>
  <c r="L8" i="4"/>
  <c r="K8" i="4"/>
  <c r="I8" i="4"/>
  <c r="I7" i="4" s="1"/>
  <c r="S7" i="4"/>
  <c r="Q7" i="4"/>
  <c r="O7" i="4"/>
  <c r="P7" i="4" s="1"/>
  <c r="L7" i="4"/>
  <c r="U8" i="4" s="1"/>
  <c r="K7" i="4"/>
  <c r="J7" i="4"/>
  <c r="R7" i="4" s="1"/>
  <c r="T7" i="4" s="1"/>
  <c r="V7" i="4" s="1"/>
  <c r="L6" i="4"/>
  <c r="K6" i="4"/>
  <c r="I6" i="4"/>
  <c r="Q5" i="4"/>
  <c r="O5" i="4"/>
  <c r="P6" i="4" s="1"/>
  <c r="L5" i="4"/>
  <c r="U6" i="4" s="1"/>
  <c r="K5" i="4"/>
  <c r="S5" i="4" s="1"/>
  <c r="J5" i="4"/>
  <c r="R5" i="4" s="1"/>
  <c r="T5" i="4" s="1"/>
  <c r="I5" i="4"/>
  <c r="M6" i="4" s="1"/>
  <c r="P4" i="4"/>
  <c r="L4" i="4"/>
  <c r="K4" i="4"/>
  <c r="I4" i="4"/>
  <c r="S3" i="4"/>
  <c r="Q3" i="4"/>
  <c r="P3" i="4"/>
  <c r="O3" i="4"/>
  <c r="J3" i="4" s="1"/>
  <c r="R3" i="4" s="1"/>
  <c r="L3" i="4"/>
  <c r="K3" i="4"/>
  <c r="I3" i="4"/>
  <c r="M4" i="4" s="1"/>
  <c r="J18" i="6"/>
  <c r="J4" i="7"/>
  <c r="M4" i="7"/>
  <c r="M20" i="8"/>
  <c r="J4" i="8"/>
  <c r="M16" i="7"/>
  <c r="J24" i="8"/>
  <c r="J24" i="7"/>
  <c r="M12" i="8"/>
  <c r="J12" i="8"/>
  <c r="J16" i="7"/>
  <c r="J20" i="8"/>
  <c r="J12" i="7"/>
  <c r="M24" i="7"/>
  <c r="M8" i="7"/>
  <c r="J16" i="8"/>
  <c r="M16" i="8"/>
  <c r="J8" i="7"/>
  <c r="M12" i="7"/>
  <c r="M24" i="8"/>
  <c r="M4" i="8"/>
  <c r="V35" i="10" l="1"/>
  <c r="B37" i="10" s="1"/>
  <c r="P12" i="11"/>
  <c r="O13" i="11"/>
  <c r="P11" i="11"/>
  <c r="W11" i="11"/>
  <c r="B37" i="11"/>
  <c r="O15" i="10"/>
  <c r="O13" i="10"/>
  <c r="O19" i="10" s="1"/>
  <c r="P11" i="10"/>
  <c r="P12" i="10"/>
  <c r="W11" i="10"/>
  <c r="O17" i="10"/>
  <c r="B37" i="9"/>
  <c r="P14" i="9"/>
  <c r="P13" i="9"/>
  <c r="P11" i="9"/>
  <c r="P12" i="9"/>
  <c r="W11" i="9"/>
  <c r="W13" i="9" s="1"/>
  <c r="O15" i="9"/>
  <c r="O17" i="9"/>
  <c r="J35" i="8"/>
  <c r="M35" i="8"/>
  <c r="P8" i="8"/>
  <c r="P7" i="8"/>
  <c r="W7" i="8"/>
  <c r="O9" i="8"/>
  <c r="W25" i="7"/>
  <c r="P17" i="7"/>
  <c r="P18" i="7"/>
  <c r="I35" i="7"/>
  <c r="P13" i="7"/>
  <c r="P14" i="7"/>
  <c r="P9" i="7"/>
  <c r="P10" i="7"/>
  <c r="W9" i="7"/>
  <c r="J35" i="7"/>
  <c r="M35" i="7"/>
  <c r="M3" i="6"/>
  <c r="M11" i="6"/>
  <c r="M19" i="6"/>
  <c r="T19" i="6"/>
  <c r="V19" i="6" s="1"/>
  <c r="W19" i="6" s="1"/>
  <c r="J20" i="6"/>
  <c r="W21" i="6"/>
  <c r="W31" i="6"/>
  <c r="P20" i="6"/>
  <c r="W23" i="6"/>
  <c r="J4" i="6"/>
  <c r="W25" i="6"/>
  <c r="T3" i="6"/>
  <c r="T11" i="6"/>
  <c r="V11" i="6" s="1"/>
  <c r="J8" i="6"/>
  <c r="M8" i="6"/>
  <c r="V7" i="6"/>
  <c r="V15" i="6"/>
  <c r="M16" i="6"/>
  <c r="J16" i="6"/>
  <c r="M6" i="6"/>
  <c r="J6" i="6"/>
  <c r="T9" i="6"/>
  <c r="V9" i="6" s="1"/>
  <c r="V13" i="6"/>
  <c r="S35" i="6"/>
  <c r="V17" i="6"/>
  <c r="M14" i="6"/>
  <c r="J14" i="6"/>
  <c r="M10" i="6"/>
  <c r="J12" i="6"/>
  <c r="I35" i="6"/>
  <c r="O33" i="6"/>
  <c r="W33" i="6" s="1"/>
  <c r="K35" i="6"/>
  <c r="U4" i="6"/>
  <c r="U35" i="6" s="1"/>
  <c r="O5" i="6"/>
  <c r="T7" i="5"/>
  <c r="V7" i="5" s="1"/>
  <c r="T19" i="5"/>
  <c r="V19" i="5" s="1"/>
  <c r="T13" i="5"/>
  <c r="V13" i="5" s="1"/>
  <c r="V15" i="5"/>
  <c r="T11" i="5"/>
  <c r="V11" i="5" s="1"/>
  <c r="O7" i="5"/>
  <c r="M10" i="5"/>
  <c r="M18" i="5"/>
  <c r="J20" i="5"/>
  <c r="I35" i="5"/>
  <c r="J3" i="5"/>
  <c r="O33" i="5"/>
  <c r="W33" i="5" s="1"/>
  <c r="K35" i="5"/>
  <c r="U4" i="5"/>
  <c r="U35" i="5" s="1"/>
  <c r="L35" i="5"/>
  <c r="J8" i="5"/>
  <c r="M5" i="5"/>
  <c r="O5" i="5"/>
  <c r="O9" i="5" s="1"/>
  <c r="M20" i="4"/>
  <c r="J20" i="4"/>
  <c r="P20" i="4"/>
  <c r="J16" i="4"/>
  <c r="M18" i="4"/>
  <c r="J18" i="4"/>
  <c r="V15" i="4"/>
  <c r="M13" i="4"/>
  <c r="M14" i="4"/>
  <c r="M11" i="4"/>
  <c r="V11" i="4"/>
  <c r="M12" i="4"/>
  <c r="J12" i="4"/>
  <c r="M9" i="4"/>
  <c r="P11" i="4"/>
  <c r="M5" i="4"/>
  <c r="M3" i="4"/>
  <c r="J10" i="4"/>
  <c r="M7" i="4"/>
  <c r="U10" i="4"/>
  <c r="V9" i="4" s="1"/>
  <c r="W9" i="4" s="1"/>
  <c r="J6" i="4"/>
  <c r="M8" i="4"/>
  <c r="J8" i="4"/>
  <c r="P8" i="4"/>
  <c r="V5" i="4"/>
  <c r="W5" i="4" s="1"/>
  <c r="W31" i="4"/>
  <c r="W11" i="4"/>
  <c r="W21" i="4"/>
  <c r="P5" i="4"/>
  <c r="W23" i="4"/>
  <c r="R35" i="4"/>
  <c r="W25" i="4"/>
  <c r="S35" i="4"/>
  <c r="T3" i="4"/>
  <c r="L35" i="4"/>
  <c r="W13" i="4"/>
  <c r="J4" i="4"/>
  <c r="W15" i="4"/>
  <c r="W17" i="4"/>
  <c r="W7" i="4"/>
  <c r="W27" i="4"/>
  <c r="U4" i="4"/>
  <c r="U35" i="4" s="1"/>
  <c r="T35" i="4"/>
  <c r="K35" i="4"/>
  <c r="I35" i="4"/>
  <c r="O33" i="4"/>
  <c r="W33" i="4" s="1"/>
  <c r="U34" i="3"/>
  <c r="P34" i="3"/>
  <c r="M34" i="3"/>
  <c r="L34" i="3"/>
  <c r="K34" i="3"/>
  <c r="J34" i="3"/>
  <c r="I34" i="3"/>
  <c r="V33" i="3"/>
  <c r="T33" i="3"/>
  <c r="S33" i="3"/>
  <c r="R33" i="3"/>
  <c r="Q33" i="3"/>
  <c r="P33" i="3"/>
  <c r="M33" i="3"/>
  <c r="L33" i="3"/>
  <c r="K33" i="3"/>
  <c r="J33" i="3"/>
  <c r="I33" i="3"/>
  <c r="U32" i="3"/>
  <c r="P32" i="3"/>
  <c r="M32" i="3"/>
  <c r="L32" i="3"/>
  <c r="K32" i="3"/>
  <c r="J32" i="3"/>
  <c r="I32" i="3"/>
  <c r="V31" i="3"/>
  <c r="T31" i="3"/>
  <c r="S31" i="3"/>
  <c r="R31" i="3"/>
  <c r="Q31" i="3"/>
  <c r="P31" i="3"/>
  <c r="O31" i="3"/>
  <c r="M31" i="3"/>
  <c r="L31" i="3"/>
  <c r="K31" i="3"/>
  <c r="J31" i="3"/>
  <c r="I31" i="3"/>
  <c r="U30" i="3"/>
  <c r="P30" i="3"/>
  <c r="M30" i="3"/>
  <c r="L30" i="3"/>
  <c r="K30" i="3"/>
  <c r="J30" i="3"/>
  <c r="I30" i="3"/>
  <c r="V29" i="3"/>
  <c r="W29" i="3" s="1"/>
  <c r="T29" i="3"/>
  <c r="S29" i="3"/>
  <c r="R29" i="3"/>
  <c r="Q29" i="3"/>
  <c r="P29" i="3"/>
  <c r="O29" i="3"/>
  <c r="M29" i="3"/>
  <c r="L29" i="3"/>
  <c r="K29" i="3"/>
  <c r="J29" i="3"/>
  <c r="I29" i="3"/>
  <c r="U28" i="3"/>
  <c r="P28" i="3"/>
  <c r="M28" i="3"/>
  <c r="L28" i="3"/>
  <c r="K28" i="3"/>
  <c r="J28" i="3"/>
  <c r="I28" i="3"/>
  <c r="V27" i="3"/>
  <c r="T27" i="3"/>
  <c r="S27" i="3"/>
  <c r="R27" i="3"/>
  <c r="Q27" i="3"/>
  <c r="P27" i="3"/>
  <c r="O27" i="3"/>
  <c r="W27" i="3" s="1"/>
  <c r="M27" i="3"/>
  <c r="L27" i="3"/>
  <c r="K27" i="3"/>
  <c r="J27" i="3"/>
  <c r="I27" i="3"/>
  <c r="U26" i="3"/>
  <c r="P26" i="3"/>
  <c r="M26" i="3"/>
  <c r="L26" i="3"/>
  <c r="K26" i="3"/>
  <c r="J26" i="3"/>
  <c r="I26" i="3"/>
  <c r="V25" i="3"/>
  <c r="T25" i="3"/>
  <c r="S25" i="3"/>
  <c r="R25" i="3"/>
  <c r="Q25" i="3"/>
  <c r="P25" i="3"/>
  <c r="O25" i="3"/>
  <c r="M25" i="3"/>
  <c r="L25" i="3"/>
  <c r="K25" i="3"/>
  <c r="J25" i="3"/>
  <c r="I25" i="3"/>
  <c r="U24" i="3"/>
  <c r="P24" i="3"/>
  <c r="M24" i="3"/>
  <c r="L24" i="3"/>
  <c r="K24" i="3"/>
  <c r="J24" i="3"/>
  <c r="I24" i="3"/>
  <c r="V23" i="3"/>
  <c r="T23" i="3"/>
  <c r="S23" i="3"/>
  <c r="R23" i="3"/>
  <c r="Q23" i="3"/>
  <c r="P23" i="3"/>
  <c r="O23" i="3"/>
  <c r="W23" i="3" s="1"/>
  <c r="M23" i="3"/>
  <c r="L23" i="3"/>
  <c r="K23" i="3"/>
  <c r="J23" i="3"/>
  <c r="I23" i="3"/>
  <c r="U22" i="3"/>
  <c r="P22" i="3"/>
  <c r="M22" i="3"/>
  <c r="L22" i="3"/>
  <c r="K22" i="3"/>
  <c r="J22" i="3"/>
  <c r="I22" i="3"/>
  <c r="V21" i="3"/>
  <c r="T21" i="3"/>
  <c r="S21" i="3"/>
  <c r="R21" i="3"/>
  <c r="Q21" i="3"/>
  <c r="P21" i="3"/>
  <c r="O21" i="3"/>
  <c r="M21" i="3"/>
  <c r="L21" i="3"/>
  <c r="K21" i="3"/>
  <c r="J21" i="3"/>
  <c r="I21" i="3"/>
  <c r="P20" i="3"/>
  <c r="L20" i="3"/>
  <c r="M19" i="3" s="1"/>
  <c r="K20" i="3"/>
  <c r="I20" i="3"/>
  <c r="I19" i="3" s="1"/>
  <c r="Q19" i="3"/>
  <c r="O19" i="3"/>
  <c r="P19" i="3" s="1"/>
  <c r="L19" i="3"/>
  <c r="U20" i="3" s="1"/>
  <c r="K19" i="3"/>
  <c r="S19" i="3" s="1"/>
  <c r="J19" i="3"/>
  <c r="R19" i="3" s="1"/>
  <c r="T19" i="3" s="1"/>
  <c r="V19" i="3" s="1"/>
  <c r="P18" i="3"/>
  <c r="L18" i="3"/>
  <c r="K18" i="3"/>
  <c r="I18" i="3"/>
  <c r="Q17" i="3"/>
  <c r="O17" i="3"/>
  <c r="P17" i="3" s="1"/>
  <c r="L17" i="3"/>
  <c r="U18" i="3" s="1"/>
  <c r="K17" i="3"/>
  <c r="S17" i="3" s="1"/>
  <c r="J17" i="3"/>
  <c r="R17" i="3" s="1"/>
  <c r="L16" i="3"/>
  <c r="K16" i="3"/>
  <c r="I16" i="3"/>
  <c r="Q15" i="3"/>
  <c r="O15" i="3"/>
  <c r="P15" i="3" s="1"/>
  <c r="L15" i="3"/>
  <c r="U16" i="3" s="1"/>
  <c r="K15" i="3"/>
  <c r="S15" i="3" s="1"/>
  <c r="J15" i="3"/>
  <c r="R15" i="3" s="1"/>
  <c r="L14" i="3"/>
  <c r="K14" i="3"/>
  <c r="I14" i="3"/>
  <c r="Q13" i="3"/>
  <c r="O13" i="3"/>
  <c r="P13" i="3" s="1"/>
  <c r="L13" i="3"/>
  <c r="U14" i="3" s="1"/>
  <c r="K13" i="3"/>
  <c r="S13" i="3" s="1"/>
  <c r="J13" i="3"/>
  <c r="R13" i="3" s="1"/>
  <c r="T13" i="3" s="1"/>
  <c r="L12" i="3"/>
  <c r="K12" i="3"/>
  <c r="I12" i="3"/>
  <c r="I11" i="3" s="1"/>
  <c r="S11" i="3"/>
  <c r="Q11" i="3"/>
  <c r="P11" i="3"/>
  <c r="O11" i="3"/>
  <c r="P12" i="3" s="1"/>
  <c r="L11" i="3"/>
  <c r="U12" i="3" s="1"/>
  <c r="K11" i="3"/>
  <c r="J11" i="3"/>
  <c r="R11" i="3" s="1"/>
  <c r="T11" i="3" s="1"/>
  <c r="V11" i="3" s="1"/>
  <c r="P10" i="3"/>
  <c r="L10" i="3"/>
  <c r="K10" i="3"/>
  <c r="I10" i="3"/>
  <c r="I9" i="3" s="1"/>
  <c r="S9" i="3"/>
  <c r="R9" i="3"/>
  <c r="T9" i="3" s="1"/>
  <c r="Q9" i="3"/>
  <c r="P9" i="3"/>
  <c r="O9" i="3"/>
  <c r="L9" i="3"/>
  <c r="U10" i="3" s="1"/>
  <c r="K9" i="3"/>
  <c r="J9" i="3"/>
  <c r="U8" i="3"/>
  <c r="P8" i="3"/>
  <c r="L8" i="3"/>
  <c r="K8" i="3"/>
  <c r="I8" i="3"/>
  <c r="I7" i="3" s="1"/>
  <c r="Q7" i="3"/>
  <c r="O7" i="3"/>
  <c r="P7" i="3" s="1"/>
  <c r="L7" i="3"/>
  <c r="K7" i="3"/>
  <c r="S7" i="3" s="1"/>
  <c r="J7" i="3"/>
  <c r="R7" i="3" s="1"/>
  <c r="P6" i="3"/>
  <c r="L6" i="3"/>
  <c r="K6" i="3"/>
  <c r="I6" i="3"/>
  <c r="Q5" i="3"/>
  <c r="P5" i="3"/>
  <c r="O5" i="3"/>
  <c r="L5" i="3"/>
  <c r="U6" i="3" s="1"/>
  <c r="K5" i="3"/>
  <c r="S5" i="3" s="1"/>
  <c r="J5" i="3"/>
  <c r="R5" i="3" s="1"/>
  <c r="I5" i="3"/>
  <c r="M6" i="3" s="1"/>
  <c r="P4" i="3"/>
  <c r="L4" i="3"/>
  <c r="K4" i="3"/>
  <c r="I4" i="3"/>
  <c r="S3" i="3"/>
  <c r="Q3" i="3"/>
  <c r="P3" i="3"/>
  <c r="O3" i="3"/>
  <c r="L3" i="3"/>
  <c r="K3" i="3"/>
  <c r="J3" i="3"/>
  <c r="R3" i="3" s="1"/>
  <c r="I3" i="3"/>
  <c r="M4" i="3" s="1"/>
  <c r="M18" i="6"/>
  <c r="V35" i="7" l="1"/>
  <c r="B38" i="7" s="1"/>
  <c r="V35" i="8"/>
  <c r="B38" i="8" s="1"/>
  <c r="W13" i="11"/>
  <c r="O15" i="11"/>
  <c r="P14" i="11"/>
  <c r="P13" i="11"/>
  <c r="B38" i="10"/>
  <c r="P19" i="10"/>
  <c r="P20" i="10"/>
  <c r="W19" i="10"/>
  <c r="P17" i="10"/>
  <c r="P18" i="10"/>
  <c r="O21" i="10"/>
  <c r="O23" i="10"/>
  <c r="P13" i="10"/>
  <c r="P14" i="10"/>
  <c r="W13" i="10"/>
  <c r="P16" i="10"/>
  <c r="P15" i="10"/>
  <c r="W15" i="10"/>
  <c r="P18" i="9"/>
  <c r="P17" i="9"/>
  <c r="P16" i="9"/>
  <c r="P15" i="9"/>
  <c r="W15" i="9"/>
  <c r="W17" i="9" s="1"/>
  <c r="O19" i="9"/>
  <c r="P9" i="8"/>
  <c r="P10" i="8"/>
  <c r="W9" i="8"/>
  <c r="O11" i="8"/>
  <c r="O13" i="8"/>
  <c r="V13" i="3"/>
  <c r="P14" i="3"/>
  <c r="P16" i="3"/>
  <c r="M17" i="3"/>
  <c r="I17" i="3"/>
  <c r="I15" i="3" s="1"/>
  <c r="M20" i="3"/>
  <c r="J20" i="3"/>
  <c r="W31" i="3"/>
  <c r="M35" i="6"/>
  <c r="V3" i="6"/>
  <c r="W3" i="6" s="1"/>
  <c r="O7" i="6"/>
  <c r="W7" i="6"/>
  <c r="P5" i="6"/>
  <c r="P6" i="6"/>
  <c r="J5" i="6"/>
  <c r="M35" i="5"/>
  <c r="P9" i="5"/>
  <c r="P10" i="5"/>
  <c r="P8" i="5"/>
  <c r="P7" i="5"/>
  <c r="O11" i="5"/>
  <c r="O13" i="5"/>
  <c r="P5" i="5"/>
  <c r="P6" i="5"/>
  <c r="R3" i="5"/>
  <c r="J35" i="5"/>
  <c r="J35" i="4"/>
  <c r="M35" i="4"/>
  <c r="V3" i="4"/>
  <c r="W3" i="4" s="1"/>
  <c r="M15" i="3"/>
  <c r="T17" i="3"/>
  <c r="V17" i="3" s="1"/>
  <c r="T15" i="3"/>
  <c r="V15" i="3" s="1"/>
  <c r="W15" i="3" s="1"/>
  <c r="M13" i="3"/>
  <c r="M9" i="3"/>
  <c r="M3" i="3"/>
  <c r="M7" i="3"/>
  <c r="M11" i="3"/>
  <c r="M5" i="3"/>
  <c r="M12" i="3"/>
  <c r="J12" i="3"/>
  <c r="V9" i="3"/>
  <c r="W9" i="3" s="1"/>
  <c r="J10" i="3"/>
  <c r="M10" i="3"/>
  <c r="W11" i="3"/>
  <c r="M8" i="3"/>
  <c r="J8" i="3"/>
  <c r="T7" i="3"/>
  <c r="V7" i="3" s="1"/>
  <c r="W7" i="3" s="1"/>
  <c r="S35" i="3"/>
  <c r="W21" i="3"/>
  <c r="W25" i="3"/>
  <c r="W13" i="3"/>
  <c r="L35" i="3"/>
  <c r="K35" i="3"/>
  <c r="T3" i="3"/>
  <c r="R35" i="3"/>
  <c r="T5" i="3"/>
  <c r="V5" i="3" s="1"/>
  <c r="J4" i="3"/>
  <c r="O33" i="3"/>
  <c r="W33" i="3" s="1"/>
  <c r="J6" i="3"/>
  <c r="U4" i="3"/>
  <c r="U35" i="3" s="1"/>
  <c r="J16" i="3"/>
  <c r="M18" i="3"/>
  <c r="J18" i="3"/>
  <c r="M16" i="3"/>
  <c r="V35" i="5" l="1"/>
  <c r="V35" i="4"/>
  <c r="B38" i="4" s="1"/>
  <c r="O17" i="11"/>
  <c r="O19" i="11" s="1"/>
  <c r="W15" i="11"/>
  <c r="P15" i="11"/>
  <c r="P16" i="11"/>
  <c r="W17" i="10"/>
  <c r="P21" i="10"/>
  <c r="P22" i="10"/>
  <c r="W21" i="10"/>
  <c r="P24" i="10"/>
  <c r="P23" i="10"/>
  <c r="W23" i="10"/>
  <c r="O25" i="10"/>
  <c r="P20" i="9"/>
  <c r="O21" i="9"/>
  <c r="W19" i="9"/>
  <c r="P19" i="9"/>
  <c r="B37" i="8"/>
  <c r="P13" i="8"/>
  <c r="P14" i="8"/>
  <c r="P11" i="8"/>
  <c r="P12" i="8"/>
  <c r="W11" i="8"/>
  <c r="W13" i="8" s="1"/>
  <c r="O15" i="8"/>
  <c r="B37" i="7"/>
  <c r="I13" i="3"/>
  <c r="W17" i="3"/>
  <c r="W19" i="3" s="1"/>
  <c r="R5" i="6"/>
  <c r="J35" i="6"/>
  <c r="V35" i="6" s="1"/>
  <c r="P8" i="6"/>
  <c r="P7" i="6"/>
  <c r="O9" i="6"/>
  <c r="P13" i="5"/>
  <c r="P14" i="5"/>
  <c r="P11" i="5"/>
  <c r="P12" i="5"/>
  <c r="O15" i="5"/>
  <c r="T3" i="5"/>
  <c r="R35" i="5"/>
  <c r="V3" i="3"/>
  <c r="W3" i="3" s="1"/>
  <c r="W5" i="3" s="1"/>
  <c r="T35" i="3"/>
  <c r="J14" i="3"/>
  <c r="M14" i="3"/>
  <c r="P20" i="11" l="1"/>
  <c r="P19" i="11"/>
  <c r="W19" i="11"/>
  <c r="W17" i="11"/>
  <c r="P18" i="11"/>
  <c r="P17" i="11"/>
  <c r="P25" i="10"/>
  <c r="P26" i="10"/>
  <c r="W25" i="10"/>
  <c r="P21" i="9"/>
  <c r="O23" i="9"/>
  <c r="P22" i="9"/>
  <c r="W21" i="9"/>
  <c r="P16" i="8"/>
  <c r="P15" i="8"/>
  <c r="W15" i="8"/>
  <c r="O17" i="8"/>
  <c r="M35" i="3"/>
  <c r="J35" i="3"/>
  <c r="I35" i="3"/>
  <c r="P9" i="6"/>
  <c r="P10" i="6"/>
  <c r="O11" i="6"/>
  <c r="W9" i="6"/>
  <c r="T5" i="6"/>
  <c r="R35" i="6"/>
  <c r="V3" i="5"/>
  <c r="W3" i="5" s="1"/>
  <c r="T35" i="5"/>
  <c r="P16" i="5"/>
  <c r="P15" i="5"/>
  <c r="O17" i="5"/>
  <c r="B37" i="4"/>
  <c r="V35" i="3" l="1"/>
  <c r="B38" i="3" s="1"/>
  <c r="W23" i="9"/>
  <c r="P23" i="9"/>
  <c r="P24" i="9"/>
  <c r="O25" i="9"/>
  <c r="P17" i="8"/>
  <c r="P18" i="8"/>
  <c r="W17" i="8"/>
  <c r="O19" i="8"/>
  <c r="V5" i="6"/>
  <c r="W5" i="6" s="1"/>
  <c r="T35" i="6"/>
  <c r="P11" i="6"/>
  <c r="P12" i="6"/>
  <c r="W11" i="6"/>
  <c r="O13" i="6"/>
  <c r="B38" i="5"/>
  <c r="B37" i="5"/>
  <c r="P17" i="5"/>
  <c r="P18" i="5"/>
  <c r="O19" i="5"/>
  <c r="W5" i="5"/>
  <c r="W25" i="9" l="1"/>
  <c r="P26" i="9"/>
  <c r="P25" i="9"/>
  <c r="P19" i="8"/>
  <c r="P20" i="8"/>
  <c r="W19" i="8"/>
  <c r="O21" i="8"/>
  <c r="B37" i="3"/>
  <c r="B38" i="6"/>
  <c r="B37" i="6"/>
  <c r="P13" i="6"/>
  <c r="P14" i="6"/>
  <c r="W13" i="6"/>
  <c r="O15" i="6"/>
  <c r="W7" i="5"/>
  <c r="P19" i="5"/>
  <c r="P20" i="5"/>
  <c r="P21" i="8" l="1"/>
  <c r="P22" i="8"/>
  <c r="W21" i="8"/>
  <c r="O23" i="8"/>
  <c r="P16" i="6"/>
  <c r="P15" i="6"/>
  <c r="W15" i="6"/>
  <c r="O17" i="6"/>
  <c r="W9" i="5"/>
  <c r="W11" i="5" s="1"/>
  <c r="W13" i="5" s="1"/>
  <c r="W15" i="5" s="1"/>
  <c r="W17" i="5" s="1"/>
  <c r="W19" i="5" s="1"/>
  <c r="P24" i="8" l="1"/>
  <c r="P23" i="8"/>
  <c r="W23" i="8"/>
  <c r="O25" i="8"/>
  <c r="P17" i="6"/>
  <c r="P18" i="6"/>
  <c r="W17" i="6"/>
  <c r="P25" i="8" l="1"/>
  <c r="P26" i="8"/>
  <c r="W25" i="8"/>
</calcChain>
</file>

<file path=xl/sharedStrings.xml><?xml version="1.0" encoding="utf-8"?>
<sst xmlns="http://schemas.openxmlformats.org/spreadsheetml/2006/main" count="566" uniqueCount="104">
  <si>
    <t>Enable</t>
  </si>
  <si>
    <t>LCIM</t>
  </si>
  <si>
    <t>Comment</t>
  </si>
  <si>
    <t>Port</t>
  </si>
  <si>
    <t>Chip</t>
  </si>
  <si>
    <t>Addr</t>
  </si>
  <si>
    <t>Chip
Type</t>
  </si>
  <si>
    <t>Chip Size</t>
  </si>
  <si>
    <t>Mem.
Block</t>
  </si>
  <si>
    <t>LCiM"</t>
  </si>
  <si>
    <t>Chip
Type"</t>
  </si>
  <si>
    <t>Chip
Size"</t>
  </si>
  <si>
    <t>Mem.
Blk"</t>
  </si>
  <si>
    <t>Vert.
Tests</t>
  </si>
  <si>
    <t>CONFIGURATION</t>
  </si>
  <si>
    <t>INPUT</t>
  </si>
  <si>
    <t>Cfg
Value</t>
  </si>
  <si>
    <t>BUILDER</t>
  </si>
  <si>
    <t>LCiM'</t>
  </si>
  <si>
    <t>Chip
Type'</t>
  </si>
  <si>
    <t>Chip
Size'</t>
  </si>
  <si>
    <t>L+T+S</t>
  </si>
  <si>
    <t>Mem.
Blk'</t>
  </si>
  <si>
    <t>Model :</t>
  </si>
  <si>
    <t>FRAM71B</t>
  </si>
  <si>
    <t>VALIDATOR</t>
  </si>
  <si>
    <t>ROM</t>
  </si>
  <si>
    <t>32K</t>
  </si>
  <si>
    <t>RAM</t>
  </si>
  <si>
    <t>HCRAM</t>
  </si>
  <si>
    <t>16K</t>
  </si>
  <si>
    <t>HCROM</t>
  </si>
  <si>
    <t>8K/T32K</t>
  </si>
  <si>
    <t xml:space="preserve">
 Col.  Title          Description
 ----  -------------  ------------------------------------------------------------
  I    LCiM"          Last Chip in Module Validation
                        Odd line    : LCiM row calculator
                        Even line   : LCiM row marker
                        Bottom line : Column Validator
  J    Chip Type"     Chip Type Validation
                        Odd line    : Type Cell Validator
                        Even line   : Type Module Validator
                        Bottom line : Column Validator
  K    Chip Size"     Size Validation
                        Odd line    : Chip Size Validator
                        Even line   : Normalized chip size used for MCS validation
                        Bottom line : Column Validator
  L    Mem. Blk"      Memory Block Validation
                        Odd line    : Memory type Validator
                        Even line   : Empty
                        Bottom line : Column Validator
  M    Vert. Tests    Vertical Validation
                        Odd line    : Duplicate Memory Block Validator
                        Even line   : Multiple Chip Size Validator
                        Bottom line : Column Validator</t>
  </si>
  <si>
    <t xml:space="preserve">
 Col.  Title          Description
 ----  -------------  ------------------------------------------------------------
  O    Chip           Chip Number
  P    Addr           Configuration Address
                        Odd line  : Chip Configuration Address
                        Even line : FRAM Memory Block Address
  Q    LCiM'          Last Chip in Module
  R    Chip Type'     Chip Type
  S    Chip Size'     Chip Size
  T    L+T+S          Chip Configuration
  U    Mem. Blk'      FRAM Memory Block
  V    Cfg Value      Chip+FRAM Configuration Value
  W    Port           Module Port Number (5.XX)</t>
  </si>
  <si>
    <t>ERRORS &amp; WARNINGS</t>
  </si>
  <si>
    <t xml:space="preserve">
 Line  Title          Description
 ----  -------------  ------------------------------------------------------------
  37   CONFIGURATION  Configuration String
  38   WARNING        Warning message
</t>
  </si>
  <si>
    <t>RULES</t>
  </si>
  <si>
    <t xml:space="preserve">
 1) The Enable check box must be selected for the row to be in the configuration
 2) A module is completed when the LCiM is enabled.
 3) Mixing chip type within a module is not allowed.
 4) Mixing chip size within a module is not allowed.
 5) Mixing FRAM71B "32K" and "T32K" chip size within a module is allowed.
 6) Memory block #2 (F-Block #2) is reserved and cannot be used
 7) Hard configured address (0xE0000) can only be used with LCiM 32KB RAM Chip 0
    Note: HCROM only works with F-Block 3 for FRAM71 with firmware v501 and less
 8) System RAM configuration (F-Block #0 &amp; #1) is not supported by the spreadsheet</t>
  </si>
  <si>
    <t xml:space="preserve">
 Col.  Title          Description
 ----  -------------  ------------------------------------------------------------
  B    Enable         Enable the line to be part of the configuration string
                        Checkbox: Uncheck or Check
  C    LCiM           Last Chip in Module
                        Checkbox: Uncheck or Check
  D    Chip Type      Chip memory type
                        PopUpMenu: None, "RAM", "ROM", "HCRAM", "HCROM"
                        HCxxx: Hard-Configured address (0xE0000)
  E    Chip Size      Chip memory size (KB)
                        PopUpMenu: None, "32K", "16K", "8K/T32K"
                        FRAM71:  "8K/T32K" → 8K
                        FRAM71B: "8K/T32K" → Top 32K FRAM memory chip
  F    Mem. Block     FRAM71/B memory block (aka F-Block)
                        PopUpMenu: None, 0..15 (2 is reserved)
  G    Comment        Comment
                        Text: free form field
 Line  Title          Description
 ----  -------------  ------------------------------------------------------------
  35   Model          Card Reader Module Model 
                        PopUpMenu: FRAM71B, FRAM71
</t>
  </si>
  <si>
    <t>FRAM71</t>
  </si>
  <si>
    <t xml:space="preserve"> Invalid HC chip size test</t>
  </si>
  <si>
    <t xml:space="preserve"> Invalid HC chip number test</t>
  </si>
  <si>
    <t xml:space="preserve"> Missing most fields test</t>
  </si>
  <si>
    <t xml:space="preserve"> Missing chip type test</t>
  </si>
  <si>
    <t xml:space="preserve"> Missing chip size test</t>
  </si>
  <si>
    <t xml:space="preserve"> Missing memory block test</t>
  </si>
  <si>
    <t xml:space="preserve"> Using reserved memory block test</t>
  </si>
  <si>
    <t xml:space="preserve"> Valid hardware configured chip test</t>
  </si>
  <si>
    <t xml:space="preserve"> Valid 32K RAM module test</t>
  </si>
  <si>
    <t xml:space="preserve"> Valid 32K ROM module test</t>
  </si>
  <si>
    <t xml:space="preserve"> Valid 16K RAM module test</t>
  </si>
  <si>
    <t xml:space="preserve"> Valid 16K ROM module test</t>
  </si>
  <si>
    <t xml:space="preserve"> Valid 8K RAM module test</t>
  </si>
  <si>
    <t xml:space="preserve"> Valid 8K ROM module test</t>
  </si>
  <si>
    <t xml:space="preserve"> Valid 32K RAM module with f-block 0</t>
  </si>
  <si>
    <t xml:space="preserve"> Valid 32K ROM module with f-block 1</t>
  </si>
  <si>
    <t xml:space="preserve"> Valid bottom 32K RAM module test</t>
  </si>
  <si>
    <t xml:space="preserve"> Valid bottom 32K ROM module test</t>
  </si>
  <si>
    <t xml:space="preserve"> Valid bottom 16K RAM module test</t>
  </si>
  <si>
    <t xml:space="preserve"> Valid bottom 16K ROM module test</t>
  </si>
  <si>
    <t xml:space="preserve"> Valid Top 32K RAM module test</t>
  </si>
  <si>
    <t xml:space="preserve"> Valid Top 32K ROM module test</t>
  </si>
  <si>
    <t>Test Suite Sheet #5
Valid Double Chips Module - FRAM71</t>
  </si>
  <si>
    <t>Test Suite Sheet #4
Invalid Single Chip Module - FRAM71B</t>
  </si>
  <si>
    <t>Test Suite Sheet #3
Invalid Single Chip Module - FRAM71</t>
  </si>
  <si>
    <t>Test Suite Sheet #2
Valid Single Chip Module - FRAM71B</t>
  </si>
  <si>
    <t>Test Suite Sheet #1
Valid Single Chip Module - FRAM71</t>
  </si>
  <si>
    <t>Test Suite Sheet #6
Valid Double Chips Module - FRAM71B</t>
  </si>
  <si>
    <t xml:space="preserve"> Two 32KB RAM chips test</t>
  </si>
  <si>
    <t xml:space="preserve"> Two 32KB ROM chips test</t>
  </si>
  <si>
    <t xml:space="preserve"> Two 16KB RAM chips test</t>
  </si>
  <si>
    <t xml:space="preserve"> Two 16KB ROM chips test</t>
  </si>
  <si>
    <t xml:space="preserve"> Two top 32KB RAM chips test</t>
  </si>
  <si>
    <t xml:space="preserve"> Two top 32KB ROM chips test</t>
  </si>
  <si>
    <t xml:space="preserve"> Mixed bottom+top 32KB RAM chips test</t>
  </si>
  <si>
    <t xml:space="preserve"> Two 8KB ROM chips test</t>
  </si>
  <si>
    <t xml:space="preserve"> Two 8KB RAM chips test</t>
  </si>
  <si>
    <t xml:space="preserve"> Note: SYS warning expected</t>
  </si>
  <si>
    <t>Test Suite Sheet #7
Invalid Double Chips Module - FRAM71</t>
  </si>
  <si>
    <t xml:space="preserve"> Mixed chip type test</t>
  </si>
  <si>
    <t xml:space="preserve"> Mixed chip size test 1 - 32KB + 16KB</t>
  </si>
  <si>
    <t xml:space="preserve"> Mixed chip size test 2 - 32KB + 8KB</t>
  </si>
  <si>
    <t xml:space="preserve"> Mixed chip size test 3 - 16KB + 8KB</t>
  </si>
  <si>
    <t xml:space="preserve"> Same memory block used test</t>
  </si>
  <si>
    <t xml:space="preserve"> Multiple incompatibilities test</t>
  </si>
  <si>
    <t xml:space="preserve"> Note: No error, allowed for FRAM71B unit</t>
  </si>
  <si>
    <t xml:space="preserve"> Mixed chip size test 2 - 32KB + Top 32KB</t>
  </si>
  <si>
    <t>Test Suite Sheet #8
Invalid Double Chips Module - FRAM71B</t>
  </si>
  <si>
    <t xml:space="preserve"> Incomplete module test</t>
  </si>
  <si>
    <t>64G</t>
  </si>
  <si>
    <t>NEW</t>
  </si>
  <si>
    <t xml:space="preserve"> Invalid chip type test</t>
  </si>
  <si>
    <t xml:space="preserve"> Invalid chip size test</t>
  </si>
  <si>
    <t xml:space="preserve"> Invalid memory block test</t>
  </si>
  <si>
    <t>Test Suite Sheet #9
Invalid Values - FRAM71/B</t>
  </si>
  <si>
    <t xml:space="preserve"> Note: MCT was expected, ERR is also valid
       Edge case, should never happen.</t>
  </si>
  <si>
    <t>By: Sylvain Côté / Version: 20210808AE</t>
  </si>
  <si>
    <t xml:space="preserve">
 ID   Name                     Description
 ---  -----------------------  ---------------------------------------------------
 ERR  Error                    There is an error somewhere
 MVA  Missing Value            Value is missing, enter/select a value
 IVA  Invalid Value            Value is outside the allowed range
 ICS  Invalid Chip Size        Hard-configured ROM is only compatible with 32KB
 ICN  Invalid Chip Number      Hard-configured ROM is only compatible with Chip 0
 IMO  Invalid Model            Unit model is either not specified or not supported
 RVA  Reserved Value           Value is reserved and cannot be used
 LLM  Last LCiM Missing        The last enabled chip must have LCiM field check
 MCT  Multiple Chip Type       You cannot use both RAM &amp; ROM for the same module
 MCS  Multiple Chip Size       All chips in a module must be set to the same size
 DMB  Duplicate Memory Block   Mem. block number can only be used once in a conf.
 SYS  System RAM Memory Block  System RAM memory block is being used</t>
  </si>
  <si>
    <t>CARD71</t>
  </si>
  <si>
    <t xml:space="preserve"> Invalid unit model test</t>
  </si>
  <si>
    <t xml:space="preserve"> Invalid memory block test 2 (two chips)</t>
  </si>
  <si>
    <t xml:space="preserve"> Invalid chip size test 2 (two chips)</t>
  </si>
  <si>
    <t xml:space="preserve"> Invalid chip type test 2 (two chips)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</si>
</sst>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indexed="8"/>
      <name val="Courier"/>
    </font>
    <font>
      <sz val="10"/>
      <color indexed="8"/>
      <name val="Courier"/>
      <family val="1"/>
    </font>
    <font>
      <b/>
      <sz val="10"/>
      <color indexed="8"/>
      <name val="Courier"/>
      <family val="1"/>
    </font>
    <font>
      <sz val="10"/>
      <color theme="0"/>
      <name val="Courier"/>
      <family val="1"/>
    </font>
    <font>
      <sz val="10"/>
      <color theme="0" tint="-0.14999847407452621"/>
      <name val="Courier"/>
      <family val="1"/>
    </font>
    <font>
      <sz val="10"/>
      <color theme="1"/>
      <name val="Courier"/>
      <family val="1"/>
    </font>
    <font>
      <sz val="14"/>
      <color theme="1"/>
      <name val="Courier"/>
      <family val="1"/>
    </font>
    <font>
      <sz val="14"/>
      <color indexed="8"/>
      <name val="Courier"/>
      <family val="1"/>
    </font>
    <font>
      <b/>
      <sz val="10"/>
      <color theme="1"/>
      <name val="Courier"/>
      <family val="1"/>
    </font>
    <font>
      <sz val="15"/>
      <color indexed="8"/>
      <name val="Courier"/>
      <family val="1"/>
    </font>
    <font>
      <sz val="16"/>
      <color indexed="8"/>
      <name val="Courier"/>
      <family val="1"/>
    </font>
  </fonts>
  <fills count="8">
    <fill>
      <patternFill patternType="none"/>
    </fill>
    <fill>
      <patternFill patternType="gray125"/>
    </fill>
    <fill>
      <patternFill patternType="solid">
        <fgColor indexed="13"/>
        <bgColor auto="1"/>
      </patternFill>
    </fill>
    <fill>
      <patternFill patternType="solid">
        <fgColor rgb="FFD5D5D5"/>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bottom style="thin">
        <color theme="1"/>
      </bottom>
      <diagonal/>
    </border>
    <border>
      <left style="thin">
        <color theme="1"/>
      </left>
      <right/>
      <top style="thin">
        <color theme="1"/>
      </top>
      <bottom/>
      <diagonal/>
    </border>
    <border>
      <left/>
      <right/>
      <top style="thin">
        <color theme="1"/>
      </top>
      <bottom style="thin">
        <color indexed="64"/>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pplyNumberFormat="0" applyFill="0" applyBorder="0" applyProtection="0">
      <alignment vertical="top" wrapText="1"/>
    </xf>
  </cellStyleXfs>
  <cellXfs count="152">
    <xf numFmtId="0" fontId="0" fillId="0" borderId="0" xfId="0"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pplyProtection="1">
      <alignment vertical="top" wrapText="1"/>
      <protection locked="0"/>
    </xf>
    <xf numFmtId="49" fontId="2" fillId="5" borderId="1" xfId="0" applyNumberFormat="1" applyFont="1" applyFill="1" applyBorder="1" applyAlignment="1" applyProtection="1">
      <alignment horizontal="center" vertical="center" wrapText="1"/>
      <protection locked="0"/>
    </xf>
    <xf numFmtId="0" fontId="0" fillId="0" borderId="0" xfId="0" applyNumberFormat="1" applyFont="1" applyAlignment="1">
      <alignment horizontal="center" vertical="top" wrapText="1"/>
    </xf>
    <xf numFmtId="0" fontId="6" fillId="4" borderId="0" xfId="0" applyFont="1" applyFill="1" applyBorder="1" applyAlignment="1">
      <alignment vertical="center"/>
    </xf>
    <xf numFmtId="0" fontId="7" fillId="0" borderId="0" xfId="0" applyFont="1" applyAlignment="1">
      <alignment vertical="top" wrapText="1"/>
    </xf>
    <xf numFmtId="0" fontId="7" fillId="0" borderId="0" xfId="0" applyNumberFormat="1" applyFont="1" applyAlignment="1">
      <alignment vertical="top" wrapText="1"/>
    </xf>
    <xf numFmtId="0" fontId="0" fillId="4" borderId="0" xfId="0" applyNumberFormat="1" applyFont="1" applyFill="1" applyBorder="1" applyAlignment="1" applyProtection="1">
      <alignment vertical="top"/>
      <protection locked="0"/>
    </xf>
    <xf numFmtId="0" fontId="0" fillId="4" borderId="0" xfId="0" applyNumberFormat="1" applyFont="1" applyFill="1" applyBorder="1" applyAlignment="1">
      <alignment vertical="top"/>
    </xf>
    <xf numFmtId="0" fontId="6" fillId="4" borderId="0" xfId="0" applyNumberFormat="1" applyFont="1" applyFill="1" applyBorder="1" applyAlignment="1">
      <alignment vertical="top"/>
    </xf>
    <xf numFmtId="0" fontId="7" fillId="4" borderId="0" xfId="0" applyNumberFormat="1" applyFont="1" applyFill="1" applyAlignment="1">
      <alignment vertical="top"/>
    </xf>
    <xf numFmtId="0" fontId="7" fillId="4" borderId="0" xfId="0" applyNumberFormat="1" applyFont="1" applyFill="1" applyBorder="1" applyAlignment="1">
      <alignment horizontal="left" vertical="top"/>
    </xf>
    <xf numFmtId="49" fontId="8" fillId="5" borderId="1" xfId="0" applyNumberFormat="1" applyFont="1" applyFill="1" applyBorder="1" applyAlignment="1" applyProtection="1">
      <alignment horizontal="center" vertical="center" wrapText="1"/>
      <protection locked="0"/>
    </xf>
    <xf numFmtId="49" fontId="8" fillId="4" borderId="0" xfId="0" applyNumberFormat="1" applyFont="1" applyFill="1" applyBorder="1" applyAlignment="1" applyProtection="1">
      <alignment horizontal="center" vertical="center" wrapText="1"/>
      <protection locked="0"/>
    </xf>
    <xf numFmtId="49" fontId="8" fillId="4" borderId="0" xfId="0" applyNumberFormat="1" applyFont="1" applyFill="1" applyBorder="1" applyAlignment="1" applyProtection="1">
      <alignment horizontal="center" vertical="center"/>
      <protection locked="0"/>
    </xf>
    <xf numFmtId="0" fontId="5" fillId="4" borderId="0"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4" borderId="1" xfId="0" applyNumberFormat="1" applyFont="1" applyFill="1" applyBorder="1" applyAlignment="1">
      <alignment horizontal="center" vertical="center"/>
    </xf>
    <xf numFmtId="0" fontId="5" fillId="4" borderId="0" xfId="0" applyFont="1" applyFill="1" applyBorder="1" applyAlignment="1">
      <alignment vertical="top"/>
    </xf>
    <xf numFmtId="0" fontId="8" fillId="4" borderId="0" xfId="0" applyFont="1" applyFill="1" applyBorder="1" applyAlignment="1">
      <alignment vertical="center"/>
    </xf>
    <xf numFmtId="0" fontId="6" fillId="4" borderId="0" xfId="0" applyNumberFormat="1" applyFont="1" applyFill="1" applyAlignment="1">
      <alignment vertical="top"/>
    </xf>
    <xf numFmtId="0" fontId="5" fillId="4" borderId="0" xfId="0" applyFont="1" applyFill="1" applyBorder="1" applyAlignment="1">
      <alignment vertical="center"/>
    </xf>
    <xf numFmtId="0" fontId="5" fillId="6" borderId="1" xfId="0" applyNumberFormat="1" applyFont="1" applyFill="1" applyBorder="1" applyAlignment="1">
      <alignment vertical="center"/>
    </xf>
    <xf numFmtId="0" fontId="5" fillId="4" borderId="0" xfId="0" applyNumberFormat="1" applyFont="1" applyFill="1" applyBorder="1" applyAlignment="1">
      <alignment vertical="center"/>
    </xf>
    <xf numFmtId="0" fontId="5" fillId="4" borderId="1" xfId="0" applyNumberFormat="1" applyFont="1" applyFill="1" applyBorder="1" applyAlignment="1">
      <alignment vertical="center"/>
    </xf>
    <xf numFmtId="0" fontId="5" fillId="3" borderId="6"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6" xfId="0" applyNumberFormat="1" applyFont="1" applyFill="1" applyBorder="1" applyAlignment="1">
      <alignment horizontal="center" vertical="center"/>
    </xf>
    <xf numFmtId="0" fontId="5" fillId="4" borderId="4" xfId="0" applyNumberFormat="1" applyFont="1" applyFill="1" applyBorder="1" applyAlignment="1">
      <alignment horizontal="center" vertical="center"/>
    </xf>
    <xf numFmtId="0" fontId="5" fillId="6"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5" fillId="6"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5" fillId="6"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5" fillId="6"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5" fillId="6"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5" fillId="6" borderId="1" xfId="0" applyNumberFormat="1" applyFont="1" applyFill="1" applyBorder="1" applyAlignment="1" applyProtection="1">
      <alignment vertical="center"/>
      <protection locked="0"/>
    </xf>
    <xf numFmtId="0" fontId="5" fillId="6" borderId="1" xfId="0" applyNumberFormat="1" applyFont="1" applyFill="1" applyBorder="1" applyAlignment="1">
      <alignment horizontal="center" vertical="center"/>
    </xf>
    <xf numFmtId="0" fontId="5" fillId="5" borderId="1" xfId="0" applyNumberFormat="1" applyFont="1" applyFill="1" applyBorder="1" applyAlignment="1">
      <alignment horizontal="center" vertical="center"/>
    </xf>
    <xf numFmtId="0" fontId="10" fillId="6" borderId="9" xfId="0" applyFont="1" applyFill="1" applyBorder="1" applyAlignment="1">
      <alignment horizontal="center" vertical="top" wrapText="1"/>
    </xf>
    <xf numFmtId="0" fontId="0" fillId="0" borderId="1" xfId="0" applyFont="1" applyFill="1" applyBorder="1" applyAlignment="1">
      <alignment vertical="top" wrapText="1"/>
    </xf>
    <xf numFmtId="0" fontId="10" fillId="6" borderId="11" xfId="0" applyFont="1" applyFill="1" applyBorder="1" applyAlignment="1">
      <alignment horizontal="center" vertical="top" wrapText="1"/>
    </xf>
    <xf numFmtId="0" fontId="0" fillId="0" borderId="8" xfId="0" applyFont="1" applyBorder="1" applyAlignment="1">
      <alignment vertical="top" wrapText="1"/>
    </xf>
    <xf numFmtId="0" fontId="1" fillId="0" borderId="8" xfId="0" applyFont="1" applyBorder="1" applyAlignment="1">
      <alignment vertical="top" wrapText="1"/>
    </xf>
    <xf numFmtId="0" fontId="10" fillId="6" borderId="8" xfId="0" applyFont="1" applyFill="1" applyBorder="1" applyAlignment="1">
      <alignment horizontal="center" vertical="top" wrapText="1"/>
    </xf>
    <xf numFmtId="0" fontId="7" fillId="7" borderId="12" xfId="0" applyNumberFormat="1" applyFont="1" applyFill="1" applyBorder="1" applyAlignment="1">
      <alignment horizontal="left" vertical="top"/>
    </xf>
    <xf numFmtId="0" fontId="7" fillId="7" borderId="14" xfId="0" applyNumberFormat="1" applyFont="1" applyFill="1" applyBorder="1" applyAlignment="1">
      <alignment horizontal="left" vertical="top"/>
    </xf>
    <xf numFmtId="0" fontId="7" fillId="7" borderId="15" xfId="0" applyNumberFormat="1" applyFont="1" applyFill="1" applyBorder="1" applyAlignment="1">
      <alignment horizontal="left" vertical="top"/>
    </xf>
    <xf numFmtId="0" fontId="0" fillId="7" borderId="16" xfId="0" applyNumberFormat="1" applyFont="1" applyFill="1" applyBorder="1" applyAlignment="1" applyProtection="1">
      <alignment vertical="top"/>
      <protection locked="0"/>
    </xf>
    <xf numFmtId="49" fontId="8" fillId="7" borderId="0" xfId="0" applyNumberFormat="1" applyFont="1" applyFill="1" applyBorder="1" applyAlignment="1" applyProtection="1">
      <alignment horizontal="center" vertical="center" wrapText="1"/>
      <protection locked="0"/>
    </xf>
    <xf numFmtId="49" fontId="8" fillId="7" borderId="17" xfId="0" applyNumberFormat="1" applyFont="1" applyFill="1" applyBorder="1" applyAlignment="1" applyProtection="1">
      <alignment horizontal="center" vertical="center"/>
      <protection locked="0"/>
    </xf>
    <xf numFmtId="0" fontId="0" fillId="7" borderId="16" xfId="0" applyNumberFormat="1" applyFont="1" applyFill="1" applyBorder="1" applyAlignment="1">
      <alignment vertical="top"/>
    </xf>
    <xf numFmtId="0" fontId="5" fillId="7" borderId="0" xfId="0" applyNumberFormat="1" applyFont="1" applyFill="1" applyBorder="1" applyAlignment="1">
      <alignment horizontal="center" vertical="center"/>
    </xf>
    <xf numFmtId="0" fontId="5" fillId="7" borderId="1" xfId="0" applyNumberFormat="1" applyFont="1" applyFill="1" applyBorder="1" applyAlignment="1">
      <alignment horizontal="center" vertical="center"/>
    </xf>
    <xf numFmtId="0" fontId="5" fillId="7" borderId="17" xfId="0" applyNumberFormat="1" applyFont="1" applyFill="1" applyBorder="1" applyAlignment="1">
      <alignment horizontal="center" vertical="center"/>
    </xf>
    <xf numFmtId="0" fontId="5" fillId="7" borderId="0" xfId="0" applyFont="1" applyFill="1" applyBorder="1" applyAlignment="1">
      <alignment vertical="top"/>
    </xf>
    <xf numFmtId="0" fontId="5" fillId="7" borderId="4" xfId="0" applyNumberFormat="1" applyFont="1" applyFill="1" applyBorder="1" applyAlignment="1">
      <alignment horizontal="center" vertical="center"/>
    </xf>
    <xf numFmtId="0" fontId="5" fillId="7" borderId="5" xfId="0" applyNumberFormat="1" applyFont="1" applyFill="1" applyBorder="1" applyAlignment="1">
      <alignment horizontal="center" vertical="center"/>
    </xf>
    <xf numFmtId="0" fontId="5" fillId="7" borderId="6" xfId="0" applyNumberFormat="1" applyFont="1" applyFill="1" applyBorder="1" applyAlignment="1">
      <alignment horizontal="center" vertical="center"/>
    </xf>
    <xf numFmtId="0" fontId="5" fillId="7" borderId="17" xfId="0" applyFont="1" applyFill="1" applyBorder="1" applyAlignment="1">
      <alignment vertical="top"/>
    </xf>
    <xf numFmtId="0" fontId="5" fillId="7" borderId="0" xfId="0" applyFont="1" applyFill="1" applyBorder="1" applyAlignment="1">
      <alignment vertical="center"/>
    </xf>
    <xf numFmtId="0" fontId="5" fillId="7" borderId="0" xfId="0" applyNumberFormat="1" applyFont="1" applyFill="1" applyBorder="1" applyAlignment="1">
      <alignment vertical="center"/>
    </xf>
    <xf numFmtId="0" fontId="5" fillId="6" borderId="6" xfId="0" applyNumberFormat="1" applyFont="1" applyFill="1" applyBorder="1" applyAlignment="1">
      <alignment horizontal="center" vertical="center"/>
    </xf>
    <xf numFmtId="0" fontId="8" fillId="7" borderId="17" xfId="0" applyFont="1" applyFill="1" applyBorder="1" applyAlignment="1">
      <alignment vertical="center"/>
    </xf>
    <xf numFmtId="0" fontId="6" fillId="7" borderId="16" xfId="0" applyNumberFormat="1" applyFont="1" applyFill="1" applyBorder="1" applyAlignment="1">
      <alignment vertical="top"/>
    </xf>
    <xf numFmtId="0" fontId="6" fillId="7" borderId="17" xfId="0" applyFont="1" applyFill="1" applyBorder="1" applyAlignment="1">
      <alignment vertical="center"/>
    </xf>
    <xf numFmtId="0" fontId="7" fillId="7" borderId="16" xfId="0" applyNumberFormat="1" applyFont="1" applyFill="1" applyBorder="1" applyAlignment="1">
      <alignment vertical="top"/>
    </xf>
    <xf numFmtId="0" fontId="6" fillId="7" borderId="17" xfId="0" applyNumberFormat="1" applyFont="1" applyFill="1" applyBorder="1" applyAlignment="1">
      <alignment vertical="top"/>
    </xf>
    <xf numFmtId="0" fontId="7" fillId="7" borderId="20" xfId="0" applyNumberFormat="1" applyFont="1" applyFill="1" applyBorder="1" applyAlignment="1">
      <alignment vertical="top"/>
    </xf>
    <xf numFmtId="0" fontId="6" fillId="7" borderId="22" xfId="0" applyNumberFormat="1" applyFont="1" applyFill="1" applyBorder="1" applyAlignment="1">
      <alignment vertical="top"/>
    </xf>
    <xf numFmtId="0" fontId="5" fillId="7" borderId="1" xfId="0" applyNumberFormat="1" applyFont="1" applyFill="1" applyBorder="1" applyAlignment="1">
      <alignment vertical="center"/>
    </xf>
    <xf numFmtId="0" fontId="1" fillId="0" borderId="10" xfId="0" applyFont="1" applyBorder="1" applyAlignment="1">
      <alignment vertical="top" wrapText="1"/>
    </xf>
    <xf numFmtId="0" fontId="0" fillId="0" borderId="8" xfId="0" applyFont="1" applyBorder="1" applyAlignment="1">
      <alignment vertical="top" wrapText="1"/>
    </xf>
    <xf numFmtId="0" fontId="1" fillId="0" borderId="8" xfId="0" applyFont="1" applyBorder="1" applyAlignment="1">
      <alignment vertical="top" wrapText="1"/>
    </xf>
    <xf numFmtId="0" fontId="10" fillId="6" borderId="8" xfId="0" applyFont="1" applyFill="1" applyBorder="1" applyAlignment="1">
      <alignment horizontal="center" vertical="top" wrapText="1"/>
    </xf>
    <xf numFmtId="0" fontId="10" fillId="6" borderId="8" xfId="0" applyFont="1" applyFill="1" applyBorder="1" applyAlignment="1">
      <alignment vertical="top" wrapText="1"/>
    </xf>
    <xf numFmtId="0" fontId="7" fillId="7" borderId="13" xfId="0" applyNumberFormat="1" applyFont="1" applyFill="1" applyBorder="1" applyAlignment="1">
      <alignment horizontal="center" vertical="top"/>
    </xf>
    <xf numFmtId="0" fontId="0" fillId="7" borderId="13" xfId="0" applyFont="1" applyFill="1" applyBorder="1" applyAlignment="1">
      <alignment horizontal="center" vertical="top"/>
    </xf>
    <xf numFmtId="0" fontId="7" fillId="7" borderId="13" xfId="0" applyNumberFormat="1" applyFont="1" applyFill="1" applyBorder="1" applyAlignment="1" applyProtection="1">
      <alignment horizontal="center" vertical="top"/>
      <protection locked="0"/>
    </xf>
    <xf numFmtId="0" fontId="4" fillId="6" borderId="1" xfId="0" applyNumberFormat="1" applyFont="1" applyFill="1" applyBorder="1" applyAlignment="1" applyProtection="1">
      <alignment horizontal="center" vertical="center"/>
      <protection locked="0"/>
    </xf>
    <xf numFmtId="0" fontId="4" fillId="6" borderId="1" xfId="0" applyFont="1" applyFill="1" applyBorder="1" applyAlignment="1" applyProtection="1">
      <alignment vertical="top"/>
      <protection locked="0"/>
    </xf>
    <xf numFmtId="49" fontId="5" fillId="6" borderId="1" xfId="0" applyNumberFormat="1" applyFont="1" applyFill="1" applyBorder="1" applyAlignment="1" applyProtection="1">
      <alignment horizontal="center" vertical="center"/>
      <protection locked="0"/>
    </xf>
    <xf numFmtId="0" fontId="5" fillId="6" borderId="1" xfId="0" applyNumberFormat="1" applyFont="1" applyFill="1" applyBorder="1" applyAlignment="1" applyProtection="1">
      <alignment horizontal="center" vertical="center"/>
      <protection locked="0"/>
    </xf>
    <xf numFmtId="0" fontId="5" fillId="6" borderId="1" xfId="0" applyFont="1" applyFill="1" applyBorder="1" applyAlignment="1" applyProtection="1">
      <alignment vertical="top"/>
      <protection locked="0"/>
    </xf>
    <xf numFmtId="0" fontId="5" fillId="6" borderId="2"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1" fontId="5" fillId="6" borderId="1" xfId="0" applyNumberFormat="1" applyFont="1" applyFill="1" applyBorder="1" applyAlignment="1" applyProtection="1">
      <alignment horizontal="center" vertical="center"/>
      <protection locked="0"/>
    </xf>
    <xf numFmtId="1" fontId="5" fillId="6" borderId="1" xfId="0" applyNumberFormat="1" applyFont="1" applyFill="1" applyBorder="1" applyAlignment="1" applyProtection="1">
      <alignment vertical="top"/>
      <protection locked="0"/>
    </xf>
    <xf numFmtId="0" fontId="5" fillId="6" borderId="1" xfId="0" applyNumberFormat="1" applyFont="1" applyFill="1" applyBorder="1" applyAlignment="1">
      <alignment horizontal="center" vertical="center"/>
    </xf>
    <xf numFmtId="0" fontId="5" fillId="6" borderId="1" xfId="0" applyNumberFormat="1" applyFont="1" applyFill="1" applyBorder="1" applyAlignment="1">
      <alignment vertical="top"/>
    </xf>
    <xf numFmtId="2" fontId="5" fillId="6" borderId="1" xfId="0" applyNumberFormat="1" applyFont="1" applyFill="1" applyBorder="1" applyAlignment="1">
      <alignment horizontal="center" vertical="center"/>
    </xf>
    <xf numFmtId="2" fontId="5" fillId="6" borderId="1" xfId="0" applyNumberFormat="1" applyFont="1" applyFill="1" applyBorder="1" applyAlignment="1">
      <alignment vertical="top"/>
    </xf>
    <xf numFmtId="0"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vertical="top"/>
      <protection locked="0"/>
    </xf>
    <xf numFmtId="49" fontId="5" fillId="2"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vertical="top"/>
      <protection locked="0"/>
    </xf>
    <xf numFmtId="0" fontId="5" fillId="0" borderId="1" xfId="0" applyNumberFormat="1" applyFont="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1" fontId="5" fillId="5" borderId="1" xfId="0" applyNumberFormat="1" applyFont="1" applyFill="1" applyBorder="1" applyAlignment="1" applyProtection="1">
      <alignment horizontal="center" vertical="center"/>
      <protection locked="0"/>
    </xf>
    <xf numFmtId="1" fontId="5" fillId="5" borderId="1" xfId="0" applyNumberFormat="1" applyFont="1" applyFill="1" applyBorder="1" applyAlignment="1" applyProtection="1">
      <alignment vertical="top"/>
      <protection locked="0"/>
    </xf>
    <xf numFmtId="0" fontId="5" fillId="5" borderId="1" xfId="0" applyNumberFormat="1" applyFont="1" applyFill="1" applyBorder="1" applyAlignment="1">
      <alignment horizontal="center" vertical="center"/>
    </xf>
    <xf numFmtId="0" fontId="5" fillId="5" borderId="1" xfId="0" applyNumberFormat="1" applyFont="1" applyFill="1" applyBorder="1" applyAlignment="1">
      <alignment vertical="top"/>
    </xf>
    <xf numFmtId="2" fontId="5" fillId="5" borderId="1" xfId="0" applyNumberFormat="1" applyFont="1" applyFill="1" applyBorder="1" applyAlignment="1">
      <alignment horizontal="center" vertical="center"/>
    </xf>
    <xf numFmtId="2" fontId="5" fillId="5" borderId="1" xfId="0" applyNumberFormat="1" applyFont="1" applyFill="1" applyBorder="1" applyAlignment="1">
      <alignment vertical="top"/>
    </xf>
    <xf numFmtId="0" fontId="6" fillId="7" borderId="0" xfId="0" applyFont="1" applyFill="1" applyBorder="1" applyAlignment="1">
      <alignment horizontal="center" vertical="center"/>
    </xf>
    <xf numFmtId="0" fontId="9" fillId="5" borderId="10"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 fillId="7" borderId="21" xfId="0" applyNumberFormat="1" applyFont="1" applyFill="1" applyBorder="1" applyAlignment="1">
      <alignment vertical="top"/>
    </xf>
    <xf numFmtId="0" fontId="1" fillId="7" borderId="21" xfId="0" applyFont="1" applyFill="1" applyBorder="1" applyAlignment="1">
      <alignment vertical="top"/>
    </xf>
    <xf numFmtId="1" fontId="5" fillId="5" borderId="2" xfId="0" applyNumberFormat="1" applyFont="1" applyFill="1" applyBorder="1" applyAlignment="1" applyProtection="1">
      <alignment vertical="top"/>
      <protection locked="0"/>
    </xf>
    <xf numFmtId="0" fontId="5" fillId="6" borderId="4" xfId="0" applyFont="1" applyFill="1" applyBorder="1" applyAlignment="1">
      <alignment horizontal="right" vertical="center"/>
    </xf>
    <xf numFmtId="0" fontId="5" fillId="6" borderId="5" xfId="0" applyFont="1" applyFill="1" applyBorder="1" applyAlignment="1">
      <alignment horizontal="right" vertical="center"/>
    </xf>
    <xf numFmtId="0" fontId="5" fillId="6" borderId="5" xfId="0" applyFont="1" applyFill="1" applyBorder="1" applyAlignment="1" applyProtection="1">
      <alignment vertical="center"/>
      <protection locked="0"/>
    </xf>
    <xf numFmtId="0" fontId="5" fillId="6" borderId="6" xfId="0" applyFont="1" applyFill="1" applyBorder="1" applyAlignment="1" applyProtection="1">
      <alignment vertical="center"/>
      <protection locked="0"/>
    </xf>
    <xf numFmtId="0" fontId="5" fillId="6" borderId="4" xfId="0" applyFont="1" applyFill="1" applyBorder="1" applyAlignment="1">
      <alignment horizontal="center" vertical="center"/>
    </xf>
    <xf numFmtId="0" fontId="5" fillId="6" borderId="6" xfId="0" applyFont="1" applyFill="1" applyBorder="1" applyAlignment="1">
      <alignment horizontal="center" vertical="center"/>
    </xf>
    <xf numFmtId="0" fontId="6" fillId="4" borderId="0" xfId="0" applyFont="1" applyFill="1" applyBorder="1" applyAlignment="1">
      <alignment horizontal="center" vertical="center"/>
    </xf>
    <xf numFmtId="0" fontId="9" fillId="5" borderId="0" xfId="0" applyNumberFormat="1" applyFont="1" applyFill="1" applyAlignment="1">
      <alignment horizontal="center" vertical="center"/>
    </xf>
    <xf numFmtId="0" fontId="9" fillId="0" borderId="0" xfId="0" applyFont="1" applyAlignment="1">
      <alignment horizontal="center" vertical="center"/>
    </xf>
    <xf numFmtId="0" fontId="1" fillId="4" borderId="0" xfId="0" applyNumberFormat="1" applyFont="1" applyFill="1" applyAlignment="1">
      <alignment vertical="top"/>
    </xf>
    <xf numFmtId="0" fontId="1" fillId="0" borderId="0" xfId="0" applyFont="1" applyAlignment="1">
      <alignment vertical="top"/>
    </xf>
    <xf numFmtId="0" fontId="5" fillId="3" borderId="4" xfId="0" applyFont="1" applyFill="1" applyBorder="1" applyAlignment="1">
      <alignment horizontal="right" vertical="center"/>
    </xf>
    <xf numFmtId="0" fontId="5" fillId="0" borderId="5" xfId="0" applyFont="1" applyBorder="1" applyAlignment="1">
      <alignment horizontal="right" vertical="center"/>
    </xf>
    <xf numFmtId="0" fontId="5" fillId="3" borderId="5" xfId="0" applyFont="1" applyFill="1" applyBorder="1" applyAlignment="1">
      <alignment vertical="center"/>
    </xf>
    <xf numFmtId="0" fontId="5" fillId="0" borderId="6" xfId="0" applyFont="1" applyBorder="1" applyAlignment="1">
      <alignment vertical="center"/>
    </xf>
    <xf numFmtId="0" fontId="5" fillId="3" borderId="4"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NumberFormat="1" applyFont="1" applyBorder="1" applyAlignment="1">
      <alignment horizontal="center" vertical="center"/>
    </xf>
    <xf numFmtId="0" fontId="3" fillId="0" borderId="1" xfId="0" applyFont="1" applyBorder="1" applyAlignment="1">
      <alignment vertical="top"/>
    </xf>
    <xf numFmtId="49" fontId="5" fillId="2" borderId="1" xfId="0" applyNumberFormat="1" applyFont="1" applyFill="1" applyBorder="1" applyAlignment="1">
      <alignment horizontal="center" vertical="center"/>
    </xf>
    <xf numFmtId="0" fontId="5" fillId="0" borderId="1" xfId="0" applyFont="1" applyBorder="1" applyAlignment="1">
      <alignment vertical="top"/>
    </xf>
    <xf numFmtId="0" fontId="5"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6" borderId="1" xfId="0" applyNumberFormat="1" applyFont="1" applyFill="1" applyBorder="1" applyAlignment="1">
      <alignment horizontal="center" vertical="center"/>
    </xf>
    <xf numFmtId="0" fontId="4" fillId="6" borderId="1" xfId="0" applyFont="1" applyFill="1" applyBorder="1" applyAlignment="1">
      <alignment vertical="top"/>
    </xf>
    <xf numFmtId="49" fontId="5" fillId="6" borderId="1" xfId="0" applyNumberFormat="1" applyFont="1" applyFill="1" applyBorder="1" applyAlignment="1">
      <alignment horizontal="center" vertical="center"/>
    </xf>
    <xf numFmtId="0" fontId="5" fillId="6" borderId="1" xfId="0" applyFont="1" applyFill="1" applyBorder="1" applyAlignment="1">
      <alignment vertical="top"/>
    </xf>
    <xf numFmtId="0" fontId="5" fillId="6" borderId="2"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7" fillId="4" borderId="7" xfId="0" applyNumberFormat="1" applyFont="1" applyFill="1" applyBorder="1" applyAlignment="1">
      <alignment horizontal="center" vertical="top"/>
    </xf>
    <xf numFmtId="0" fontId="0" fillId="0" borderId="7" xfId="0" applyFont="1" applyBorder="1" applyAlignment="1">
      <alignment horizontal="center" vertical="top"/>
    </xf>
    <xf numFmtId="0" fontId="7" fillId="4" borderId="7" xfId="0" applyNumberFormat="1" applyFont="1" applyFill="1" applyBorder="1" applyAlignment="1" applyProtection="1">
      <alignment horizontal="center" vertical="top"/>
      <protection locked="0"/>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BFBFBF"/>
      <rgbColor rgb="FFDBDBDB"/>
      <rgbColor rgb="FFB9FEFF"/>
      <rgbColor rgb="FFFEFFFE"/>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EBEB"/>
      <color rgb="FFD5D5D5"/>
      <color rgb="FFDCDCDC"/>
      <color rgb="FF011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B$3" lockText="1" noThreeD="1"/>
</file>

<file path=xl/ctrlProps/ctrlProp10.xml><?xml version="1.0" encoding="utf-8"?>
<formControlPr xmlns="http://schemas.microsoft.com/office/spreadsheetml/2009/9/main" objectType="CheckBox" fmlaLink="$B$19" lockText="1" noThreeD="1"/>
</file>

<file path=xl/ctrlProps/ctrlProp100.xml><?xml version="1.0" encoding="utf-8"?>
<formControlPr xmlns="http://schemas.microsoft.com/office/spreadsheetml/2009/9/main" objectType="CheckBox" checked="Checked" fmlaLink="$B$7" lockText="1" noThreeD="1"/>
</file>

<file path=xl/ctrlProps/ctrlProp101.xml><?xml version="1.0" encoding="utf-8"?>
<formControlPr xmlns="http://schemas.microsoft.com/office/spreadsheetml/2009/9/main" objectType="CheckBox" checked="Checked" fmlaLink="$B$9" lockText="1" noThreeD="1"/>
</file>

<file path=xl/ctrlProps/ctrlProp102.xml><?xml version="1.0" encoding="utf-8"?>
<formControlPr xmlns="http://schemas.microsoft.com/office/spreadsheetml/2009/9/main" objectType="CheckBox" checked="Checked" fmlaLink="$B$11" lockText="1" noThreeD="1"/>
</file>

<file path=xl/ctrlProps/ctrlProp103.xml><?xml version="1.0" encoding="utf-8"?>
<formControlPr xmlns="http://schemas.microsoft.com/office/spreadsheetml/2009/9/main" objectType="CheckBox" checked="Checked" fmlaLink="$B$13" lockText="1" noThreeD="1"/>
</file>

<file path=xl/ctrlProps/ctrlProp104.xml><?xml version="1.0" encoding="utf-8"?>
<formControlPr xmlns="http://schemas.microsoft.com/office/spreadsheetml/2009/9/main" objectType="CheckBox" checked="Checked" fmlaLink="$B$15" lockText="1" noThreeD="1"/>
</file>

<file path=xl/ctrlProps/ctrlProp105.xml><?xml version="1.0" encoding="utf-8"?>
<formControlPr xmlns="http://schemas.microsoft.com/office/spreadsheetml/2009/9/main" objectType="CheckBox" checked="Checked" fmlaLink="$B$17" lockText="1" noThreeD="1"/>
</file>

<file path=xl/ctrlProps/ctrlProp106.xml><?xml version="1.0" encoding="utf-8"?>
<formControlPr xmlns="http://schemas.microsoft.com/office/spreadsheetml/2009/9/main" objectType="CheckBox" checked="Checked" fmlaLink="$B$19" lockText="1" noThreeD="1"/>
</file>

<file path=xl/ctrlProps/ctrlProp107.xml><?xml version="1.0" encoding="utf-8"?>
<formControlPr xmlns="http://schemas.microsoft.com/office/spreadsheetml/2009/9/main" objectType="CheckBox" fmlaLink="$B$21" lockText="1" noThreeD="1"/>
</file>

<file path=xl/ctrlProps/ctrlProp108.xml><?xml version="1.0" encoding="utf-8"?>
<formControlPr xmlns="http://schemas.microsoft.com/office/spreadsheetml/2009/9/main" objectType="CheckBox" fmlaLink="$B$23" lockText="1" noThreeD="1"/>
</file>

<file path=xl/ctrlProps/ctrlProp109.xml><?xml version="1.0" encoding="utf-8"?>
<formControlPr xmlns="http://schemas.microsoft.com/office/spreadsheetml/2009/9/main" objectType="CheckBox" fmlaLink="$B$25" lockText="1" noThreeD="1"/>
</file>

<file path=xl/ctrlProps/ctrlProp11.xml><?xml version="1.0" encoding="utf-8"?>
<formControlPr xmlns="http://schemas.microsoft.com/office/spreadsheetml/2009/9/main" objectType="CheckBox" fmlaLink="$B$21" lockText="1" noThreeD="1"/>
</file>

<file path=xl/ctrlProps/ctrlProp110.xml><?xml version="1.0" encoding="utf-8"?>
<formControlPr xmlns="http://schemas.microsoft.com/office/spreadsheetml/2009/9/main" objectType="CheckBox" fmlaLink="$B$27" lockText="1" noThreeD="1"/>
</file>

<file path=xl/ctrlProps/ctrlProp111.xml><?xml version="1.0" encoding="utf-8"?>
<formControlPr xmlns="http://schemas.microsoft.com/office/spreadsheetml/2009/9/main" objectType="CheckBox" fmlaLink="$B$29" lockText="1" noThreeD="1"/>
</file>

<file path=xl/ctrlProps/ctrlProp112.xml><?xml version="1.0" encoding="utf-8"?>
<formControlPr xmlns="http://schemas.microsoft.com/office/spreadsheetml/2009/9/main" objectType="CheckBox" fmlaLink="$B$31" lockText="1" noThreeD="1"/>
</file>

<file path=xl/ctrlProps/ctrlProp113.xml><?xml version="1.0" encoding="utf-8"?>
<formControlPr xmlns="http://schemas.microsoft.com/office/spreadsheetml/2009/9/main" objectType="CheckBox" fmlaLink="$B$33" lockText="1" noThreeD="1"/>
</file>

<file path=xl/ctrlProps/ctrlProp114.xml><?xml version="1.0" encoding="utf-8"?>
<formControlPr xmlns="http://schemas.microsoft.com/office/spreadsheetml/2009/9/main" objectType="CheckBox" checked="Checked" fmlaLink="$C$5" lockText="1" noThreeD="1"/>
</file>

<file path=xl/ctrlProps/ctrlProp115.xml><?xml version="1.0" encoding="utf-8"?>
<formControlPr xmlns="http://schemas.microsoft.com/office/spreadsheetml/2009/9/main" objectType="CheckBox" checked="Checked" fmlaLink="$C$7" lockText="1" noThreeD="1"/>
</file>

<file path=xl/ctrlProps/ctrlProp116.xml><?xml version="1.0" encoding="utf-8"?>
<formControlPr xmlns="http://schemas.microsoft.com/office/spreadsheetml/2009/9/main" objectType="CheckBox" checked="Checked" fmlaLink="$C$9" lockText="1" noThreeD="1"/>
</file>

<file path=xl/ctrlProps/ctrlProp117.xml><?xml version="1.0" encoding="utf-8"?>
<formControlPr xmlns="http://schemas.microsoft.com/office/spreadsheetml/2009/9/main" objectType="CheckBox" checked="Checked" fmlaLink="$C$11" lockText="1" noThreeD="1"/>
</file>

<file path=xl/ctrlProps/ctrlProp118.xml><?xml version="1.0" encoding="utf-8"?>
<formControlPr xmlns="http://schemas.microsoft.com/office/spreadsheetml/2009/9/main" objectType="CheckBox" checked="Checked" fmlaLink="$C$13" lockText="1" noThreeD="1"/>
</file>

<file path=xl/ctrlProps/ctrlProp119.xml><?xml version="1.0" encoding="utf-8"?>
<formControlPr xmlns="http://schemas.microsoft.com/office/spreadsheetml/2009/9/main" objectType="CheckBox" checked="Checked" fmlaLink="$C$15" lockText="1" noThreeD="1"/>
</file>

<file path=xl/ctrlProps/ctrlProp12.xml><?xml version="1.0" encoding="utf-8"?>
<formControlPr xmlns="http://schemas.microsoft.com/office/spreadsheetml/2009/9/main" objectType="CheckBox" fmlaLink="$B$23" lockText="1" noThreeD="1"/>
</file>

<file path=xl/ctrlProps/ctrlProp120.xml><?xml version="1.0" encoding="utf-8"?>
<formControlPr xmlns="http://schemas.microsoft.com/office/spreadsheetml/2009/9/main" objectType="CheckBox" checked="Checked" fmlaLink="$C$17" lockText="1" noThreeD="1"/>
</file>

<file path=xl/ctrlProps/ctrlProp121.xml><?xml version="1.0" encoding="utf-8"?>
<formControlPr xmlns="http://schemas.microsoft.com/office/spreadsheetml/2009/9/main" objectType="CheckBox" checked="Checked" fmlaLink="$C$19" lockText="1" noThreeD="1"/>
</file>

<file path=xl/ctrlProps/ctrlProp122.xml><?xml version="1.0" encoding="utf-8"?>
<formControlPr xmlns="http://schemas.microsoft.com/office/spreadsheetml/2009/9/main" objectType="CheckBox" fmlaLink="$C$21" lockText="1" noThreeD="1"/>
</file>

<file path=xl/ctrlProps/ctrlProp123.xml><?xml version="1.0" encoding="utf-8"?>
<formControlPr xmlns="http://schemas.microsoft.com/office/spreadsheetml/2009/9/main" objectType="CheckBox" fmlaLink="$C$23" lockText="1" noThreeD="1"/>
</file>

<file path=xl/ctrlProps/ctrlProp124.xml><?xml version="1.0" encoding="utf-8"?>
<formControlPr xmlns="http://schemas.microsoft.com/office/spreadsheetml/2009/9/main" objectType="CheckBox" fmlaLink="$C$25" lockText="1" noThreeD="1"/>
</file>

<file path=xl/ctrlProps/ctrlProp125.xml><?xml version="1.0" encoding="utf-8"?>
<formControlPr xmlns="http://schemas.microsoft.com/office/spreadsheetml/2009/9/main" objectType="CheckBox" fmlaLink="$C$27" lockText="1" noThreeD="1"/>
</file>

<file path=xl/ctrlProps/ctrlProp126.xml><?xml version="1.0" encoding="utf-8"?>
<formControlPr xmlns="http://schemas.microsoft.com/office/spreadsheetml/2009/9/main" objectType="CheckBox" fmlaLink="$C$29" lockText="1" noThreeD="1"/>
</file>

<file path=xl/ctrlProps/ctrlProp127.xml><?xml version="1.0" encoding="utf-8"?>
<formControlPr xmlns="http://schemas.microsoft.com/office/spreadsheetml/2009/9/main" objectType="CheckBox" fmlaLink="$C$31" lockText="1" noThreeD="1"/>
</file>

<file path=xl/ctrlProps/ctrlProp128.xml><?xml version="1.0" encoding="utf-8"?>
<formControlPr xmlns="http://schemas.microsoft.com/office/spreadsheetml/2009/9/main" objectType="CheckBox" fmlaLink="$C$33" lockText="1" noThreeD="1"/>
</file>

<file path=xl/ctrlProps/ctrlProp129.xml><?xml version="1.0" encoding="utf-8"?>
<formControlPr xmlns="http://schemas.microsoft.com/office/spreadsheetml/2009/9/main" objectType="CheckBox" checked="Checked" fmlaLink="$B$3" lockText="1" noThreeD="1"/>
</file>

<file path=xl/ctrlProps/ctrlProp13.xml><?xml version="1.0" encoding="utf-8"?>
<formControlPr xmlns="http://schemas.microsoft.com/office/spreadsheetml/2009/9/main" objectType="CheckBox" fmlaLink="$B$25" lockText="1" noThreeD="1"/>
</file>

<file path=xl/ctrlProps/ctrlProp130.xml><?xml version="1.0" encoding="utf-8"?>
<formControlPr xmlns="http://schemas.microsoft.com/office/spreadsheetml/2009/9/main" objectType="CheckBox" checked="Checked" fmlaLink="$C$3" lockText="1" noThreeD="1"/>
</file>

<file path=xl/ctrlProps/ctrlProp131.xml><?xml version="1.0" encoding="utf-8"?>
<formControlPr xmlns="http://schemas.microsoft.com/office/spreadsheetml/2009/9/main" objectType="CheckBox" checked="Checked" fmlaLink="$B$5" lockText="1" noThreeD="1"/>
</file>

<file path=xl/ctrlProps/ctrlProp132.xml><?xml version="1.0" encoding="utf-8"?>
<formControlPr xmlns="http://schemas.microsoft.com/office/spreadsheetml/2009/9/main" objectType="CheckBox" checked="Checked" fmlaLink="$B$7" lockText="1" noThreeD="1"/>
</file>

<file path=xl/ctrlProps/ctrlProp133.xml><?xml version="1.0" encoding="utf-8"?>
<formControlPr xmlns="http://schemas.microsoft.com/office/spreadsheetml/2009/9/main" objectType="CheckBox" checked="Checked" fmlaLink="$B$9" lockText="1" noThreeD="1"/>
</file>

<file path=xl/ctrlProps/ctrlProp134.xml><?xml version="1.0" encoding="utf-8"?>
<formControlPr xmlns="http://schemas.microsoft.com/office/spreadsheetml/2009/9/main" objectType="CheckBox" checked="Checked" fmlaLink="$B$11" lockText="1" noThreeD="1"/>
</file>

<file path=xl/ctrlProps/ctrlProp135.xml><?xml version="1.0" encoding="utf-8"?>
<formControlPr xmlns="http://schemas.microsoft.com/office/spreadsheetml/2009/9/main" objectType="CheckBox" checked="Checked" fmlaLink="$B$13" lockText="1" noThreeD="1"/>
</file>

<file path=xl/ctrlProps/ctrlProp136.xml><?xml version="1.0" encoding="utf-8"?>
<formControlPr xmlns="http://schemas.microsoft.com/office/spreadsheetml/2009/9/main" objectType="CheckBox" checked="Checked" fmlaLink="$B$15" lockText="1" noThreeD="1"/>
</file>

<file path=xl/ctrlProps/ctrlProp137.xml><?xml version="1.0" encoding="utf-8"?>
<formControlPr xmlns="http://schemas.microsoft.com/office/spreadsheetml/2009/9/main" objectType="CheckBox" fmlaLink="$B$17" lockText="1" noThreeD="1"/>
</file>

<file path=xl/ctrlProps/ctrlProp138.xml><?xml version="1.0" encoding="utf-8"?>
<formControlPr xmlns="http://schemas.microsoft.com/office/spreadsheetml/2009/9/main" objectType="CheckBox" fmlaLink="$B$19" lockText="1" noThreeD="1"/>
</file>

<file path=xl/ctrlProps/ctrlProp139.xml><?xml version="1.0" encoding="utf-8"?>
<formControlPr xmlns="http://schemas.microsoft.com/office/spreadsheetml/2009/9/main" objectType="CheckBox" fmlaLink="$B$21" lockText="1" noThreeD="1"/>
</file>

<file path=xl/ctrlProps/ctrlProp14.xml><?xml version="1.0" encoding="utf-8"?>
<formControlPr xmlns="http://schemas.microsoft.com/office/spreadsheetml/2009/9/main" objectType="CheckBox" fmlaLink="$B$27" lockText="1" noThreeD="1"/>
</file>

<file path=xl/ctrlProps/ctrlProp140.xml><?xml version="1.0" encoding="utf-8"?>
<formControlPr xmlns="http://schemas.microsoft.com/office/spreadsheetml/2009/9/main" objectType="CheckBox" fmlaLink="$B$23" lockText="1" noThreeD="1"/>
</file>

<file path=xl/ctrlProps/ctrlProp141.xml><?xml version="1.0" encoding="utf-8"?>
<formControlPr xmlns="http://schemas.microsoft.com/office/spreadsheetml/2009/9/main" objectType="CheckBox" fmlaLink="$B$25" lockText="1" noThreeD="1"/>
</file>

<file path=xl/ctrlProps/ctrlProp142.xml><?xml version="1.0" encoding="utf-8"?>
<formControlPr xmlns="http://schemas.microsoft.com/office/spreadsheetml/2009/9/main" objectType="CheckBox" fmlaLink="$B$27" lockText="1" noThreeD="1"/>
</file>

<file path=xl/ctrlProps/ctrlProp143.xml><?xml version="1.0" encoding="utf-8"?>
<formControlPr xmlns="http://schemas.microsoft.com/office/spreadsheetml/2009/9/main" objectType="CheckBox" fmlaLink="$B$29" lockText="1" noThreeD="1"/>
</file>

<file path=xl/ctrlProps/ctrlProp144.xml><?xml version="1.0" encoding="utf-8"?>
<formControlPr xmlns="http://schemas.microsoft.com/office/spreadsheetml/2009/9/main" objectType="CheckBox" fmlaLink="$B$31" lockText="1" noThreeD="1"/>
</file>

<file path=xl/ctrlProps/ctrlProp145.xml><?xml version="1.0" encoding="utf-8"?>
<formControlPr xmlns="http://schemas.microsoft.com/office/spreadsheetml/2009/9/main" objectType="CheckBox" fmlaLink="$B$33" lockText="1" noThreeD="1"/>
</file>

<file path=xl/ctrlProps/ctrlProp146.xml><?xml version="1.0" encoding="utf-8"?>
<formControlPr xmlns="http://schemas.microsoft.com/office/spreadsheetml/2009/9/main" objectType="CheckBox" checked="Checked" fmlaLink="$C$5" lockText="1" noThreeD="1"/>
</file>

<file path=xl/ctrlProps/ctrlProp147.xml><?xml version="1.0" encoding="utf-8"?>
<formControlPr xmlns="http://schemas.microsoft.com/office/spreadsheetml/2009/9/main" objectType="CheckBox" checked="Checked" fmlaLink="$C$7" lockText="1" noThreeD="1"/>
</file>

<file path=xl/ctrlProps/ctrlProp148.xml><?xml version="1.0" encoding="utf-8"?>
<formControlPr xmlns="http://schemas.microsoft.com/office/spreadsheetml/2009/9/main" objectType="CheckBox" checked="Checked" fmlaLink="$C$9" lockText="1" noThreeD="1"/>
</file>

<file path=xl/ctrlProps/ctrlProp149.xml><?xml version="1.0" encoding="utf-8"?>
<formControlPr xmlns="http://schemas.microsoft.com/office/spreadsheetml/2009/9/main" objectType="CheckBox" checked="Checked" fmlaLink="$C$11" lockText="1" noThreeD="1"/>
</file>

<file path=xl/ctrlProps/ctrlProp15.xml><?xml version="1.0" encoding="utf-8"?>
<formControlPr xmlns="http://schemas.microsoft.com/office/spreadsheetml/2009/9/main" objectType="CheckBox" fmlaLink="$B$29" lockText="1" noThreeD="1"/>
</file>

<file path=xl/ctrlProps/ctrlProp150.xml><?xml version="1.0" encoding="utf-8"?>
<formControlPr xmlns="http://schemas.microsoft.com/office/spreadsheetml/2009/9/main" objectType="CheckBox" checked="Checked" fmlaLink="$C$13" lockText="1" noThreeD="1"/>
</file>

<file path=xl/ctrlProps/ctrlProp151.xml><?xml version="1.0" encoding="utf-8"?>
<formControlPr xmlns="http://schemas.microsoft.com/office/spreadsheetml/2009/9/main" objectType="CheckBox" checked="Checked" fmlaLink="$C$15" lockText="1" noThreeD="1"/>
</file>

<file path=xl/ctrlProps/ctrlProp152.xml><?xml version="1.0" encoding="utf-8"?>
<formControlPr xmlns="http://schemas.microsoft.com/office/spreadsheetml/2009/9/main" objectType="CheckBox" fmlaLink="$C$17" lockText="1" noThreeD="1"/>
</file>

<file path=xl/ctrlProps/ctrlProp153.xml><?xml version="1.0" encoding="utf-8"?>
<formControlPr xmlns="http://schemas.microsoft.com/office/spreadsheetml/2009/9/main" objectType="CheckBox" fmlaLink="$C$19" lockText="1" noThreeD="1"/>
</file>

<file path=xl/ctrlProps/ctrlProp154.xml><?xml version="1.0" encoding="utf-8"?>
<formControlPr xmlns="http://schemas.microsoft.com/office/spreadsheetml/2009/9/main" objectType="CheckBox" fmlaLink="$C$21" lockText="1" noThreeD="1"/>
</file>

<file path=xl/ctrlProps/ctrlProp155.xml><?xml version="1.0" encoding="utf-8"?>
<formControlPr xmlns="http://schemas.microsoft.com/office/spreadsheetml/2009/9/main" objectType="CheckBox" fmlaLink="$C$23" lockText="1" noThreeD="1"/>
</file>

<file path=xl/ctrlProps/ctrlProp156.xml><?xml version="1.0" encoding="utf-8"?>
<formControlPr xmlns="http://schemas.microsoft.com/office/spreadsheetml/2009/9/main" objectType="CheckBox" fmlaLink="$C$25" lockText="1" noThreeD="1"/>
</file>

<file path=xl/ctrlProps/ctrlProp157.xml><?xml version="1.0" encoding="utf-8"?>
<formControlPr xmlns="http://schemas.microsoft.com/office/spreadsheetml/2009/9/main" objectType="CheckBox" fmlaLink="$C$27" lockText="1" noThreeD="1"/>
</file>

<file path=xl/ctrlProps/ctrlProp158.xml><?xml version="1.0" encoding="utf-8"?>
<formControlPr xmlns="http://schemas.microsoft.com/office/spreadsheetml/2009/9/main" objectType="CheckBox" fmlaLink="$C$29" lockText="1" noThreeD="1"/>
</file>

<file path=xl/ctrlProps/ctrlProp159.xml><?xml version="1.0" encoding="utf-8"?>
<formControlPr xmlns="http://schemas.microsoft.com/office/spreadsheetml/2009/9/main" objectType="CheckBox" fmlaLink="$C$31" lockText="1" noThreeD="1"/>
</file>

<file path=xl/ctrlProps/ctrlProp16.xml><?xml version="1.0" encoding="utf-8"?>
<formControlPr xmlns="http://schemas.microsoft.com/office/spreadsheetml/2009/9/main" objectType="CheckBox" fmlaLink="$B$31" lockText="1" noThreeD="1"/>
</file>

<file path=xl/ctrlProps/ctrlProp160.xml><?xml version="1.0" encoding="utf-8"?>
<formControlPr xmlns="http://schemas.microsoft.com/office/spreadsheetml/2009/9/main" objectType="CheckBox" fmlaLink="$C$33" lockText="1" noThreeD="1"/>
</file>

<file path=xl/ctrlProps/ctrlProp161.xml><?xml version="1.0" encoding="utf-8"?>
<formControlPr xmlns="http://schemas.microsoft.com/office/spreadsheetml/2009/9/main" objectType="CheckBox" checked="Checked" fmlaLink="$B$3" lockText="1" noThreeD="1"/>
</file>

<file path=xl/ctrlProps/ctrlProp162.xml><?xml version="1.0" encoding="utf-8"?>
<formControlPr xmlns="http://schemas.microsoft.com/office/spreadsheetml/2009/9/main" objectType="CheckBox" checked="Checked" fmlaLink="$C$3" lockText="1" noThreeD="1"/>
</file>

<file path=xl/ctrlProps/ctrlProp163.xml><?xml version="1.0" encoding="utf-8"?>
<formControlPr xmlns="http://schemas.microsoft.com/office/spreadsheetml/2009/9/main" objectType="CheckBox" checked="Checked" fmlaLink="$B$5" lockText="1" noThreeD="1"/>
</file>

<file path=xl/ctrlProps/ctrlProp164.xml><?xml version="1.0" encoding="utf-8"?>
<formControlPr xmlns="http://schemas.microsoft.com/office/spreadsheetml/2009/9/main" objectType="CheckBox" checked="Checked" fmlaLink="$B$7" lockText="1" noThreeD="1"/>
</file>

<file path=xl/ctrlProps/ctrlProp165.xml><?xml version="1.0" encoding="utf-8"?>
<formControlPr xmlns="http://schemas.microsoft.com/office/spreadsheetml/2009/9/main" objectType="CheckBox" checked="Checked" fmlaLink="$B$9" lockText="1" noThreeD="1"/>
</file>

<file path=xl/ctrlProps/ctrlProp166.xml><?xml version="1.0" encoding="utf-8"?>
<formControlPr xmlns="http://schemas.microsoft.com/office/spreadsheetml/2009/9/main" objectType="CheckBox" checked="Checked" fmlaLink="$B$11" lockText="1" noThreeD="1"/>
</file>

<file path=xl/ctrlProps/ctrlProp167.xml><?xml version="1.0" encoding="utf-8"?>
<formControlPr xmlns="http://schemas.microsoft.com/office/spreadsheetml/2009/9/main" objectType="CheckBox" checked="Checked" fmlaLink="$B$13" lockText="1" noThreeD="1"/>
</file>

<file path=xl/ctrlProps/ctrlProp168.xml><?xml version="1.0" encoding="utf-8"?>
<formControlPr xmlns="http://schemas.microsoft.com/office/spreadsheetml/2009/9/main" objectType="CheckBox" checked="Checked" fmlaLink="$B$15" lockText="1" noThreeD="1"/>
</file>

<file path=xl/ctrlProps/ctrlProp169.xml><?xml version="1.0" encoding="utf-8"?>
<formControlPr xmlns="http://schemas.microsoft.com/office/spreadsheetml/2009/9/main" objectType="CheckBox" fmlaLink="$B$17" lockText="1" noThreeD="1"/>
</file>

<file path=xl/ctrlProps/ctrlProp17.xml><?xml version="1.0" encoding="utf-8"?>
<formControlPr xmlns="http://schemas.microsoft.com/office/spreadsheetml/2009/9/main" objectType="CheckBox" fmlaLink="$B$33" lockText="1" noThreeD="1"/>
</file>

<file path=xl/ctrlProps/ctrlProp170.xml><?xml version="1.0" encoding="utf-8"?>
<formControlPr xmlns="http://schemas.microsoft.com/office/spreadsheetml/2009/9/main" objectType="CheckBox" fmlaLink="$B$19" lockText="1" noThreeD="1"/>
</file>

<file path=xl/ctrlProps/ctrlProp171.xml><?xml version="1.0" encoding="utf-8"?>
<formControlPr xmlns="http://schemas.microsoft.com/office/spreadsheetml/2009/9/main" objectType="CheckBox" fmlaLink="$B$21" lockText="1" noThreeD="1"/>
</file>

<file path=xl/ctrlProps/ctrlProp172.xml><?xml version="1.0" encoding="utf-8"?>
<formControlPr xmlns="http://schemas.microsoft.com/office/spreadsheetml/2009/9/main" objectType="CheckBox" fmlaLink="$B$23" lockText="1" noThreeD="1"/>
</file>

<file path=xl/ctrlProps/ctrlProp173.xml><?xml version="1.0" encoding="utf-8"?>
<formControlPr xmlns="http://schemas.microsoft.com/office/spreadsheetml/2009/9/main" objectType="CheckBox" fmlaLink="$B$25" lockText="1" noThreeD="1"/>
</file>

<file path=xl/ctrlProps/ctrlProp174.xml><?xml version="1.0" encoding="utf-8"?>
<formControlPr xmlns="http://schemas.microsoft.com/office/spreadsheetml/2009/9/main" objectType="CheckBox" fmlaLink="$B$27" lockText="1" noThreeD="1"/>
</file>

<file path=xl/ctrlProps/ctrlProp175.xml><?xml version="1.0" encoding="utf-8"?>
<formControlPr xmlns="http://schemas.microsoft.com/office/spreadsheetml/2009/9/main" objectType="CheckBox" fmlaLink="$B$29" lockText="1" noThreeD="1"/>
</file>

<file path=xl/ctrlProps/ctrlProp176.xml><?xml version="1.0" encoding="utf-8"?>
<formControlPr xmlns="http://schemas.microsoft.com/office/spreadsheetml/2009/9/main" objectType="CheckBox" fmlaLink="$B$31" lockText="1" noThreeD="1"/>
</file>

<file path=xl/ctrlProps/ctrlProp177.xml><?xml version="1.0" encoding="utf-8"?>
<formControlPr xmlns="http://schemas.microsoft.com/office/spreadsheetml/2009/9/main" objectType="CheckBox" fmlaLink="$B$33" lockText="1" noThreeD="1"/>
</file>

<file path=xl/ctrlProps/ctrlProp178.xml><?xml version="1.0" encoding="utf-8"?>
<formControlPr xmlns="http://schemas.microsoft.com/office/spreadsheetml/2009/9/main" objectType="CheckBox" checked="Checked" fmlaLink="$C$5" lockText="1" noThreeD="1"/>
</file>

<file path=xl/ctrlProps/ctrlProp179.xml><?xml version="1.0" encoding="utf-8"?>
<formControlPr xmlns="http://schemas.microsoft.com/office/spreadsheetml/2009/9/main" objectType="CheckBox" checked="Checked" fmlaLink="$C$7" lockText="1" noThreeD="1"/>
</file>

<file path=xl/ctrlProps/ctrlProp18.xml><?xml version="1.0" encoding="utf-8"?>
<formControlPr xmlns="http://schemas.microsoft.com/office/spreadsheetml/2009/9/main" objectType="CheckBox" fmlaLink="$C$5" lockText="1" noThreeD="1"/>
</file>

<file path=xl/ctrlProps/ctrlProp180.xml><?xml version="1.0" encoding="utf-8"?>
<formControlPr xmlns="http://schemas.microsoft.com/office/spreadsheetml/2009/9/main" objectType="CheckBox" checked="Checked" fmlaLink="$C$9" lockText="1" noThreeD="1"/>
</file>

<file path=xl/ctrlProps/ctrlProp181.xml><?xml version="1.0" encoding="utf-8"?>
<formControlPr xmlns="http://schemas.microsoft.com/office/spreadsheetml/2009/9/main" objectType="CheckBox" checked="Checked" fmlaLink="$C$11" lockText="1" noThreeD="1"/>
</file>

<file path=xl/ctrlProps/ctrlProp182.xml><?xml version="1.0" encoding="utf-8"?>
<formControlPr xmlns="http://schemas.microsoft.com/office/spreadsheetml/2009/9/main" objectType="CheckBox" checked="Checked" fmlaLink="$C$13" lockText="1" noThreeD="1"/>
</file>

<file path=xl/ctrlProps/ctrlProp183.xml><?xml version="1.0" encoding="utf-8"?>
<formControlPr xmlns="http://schemas.microsoft.com/office/spreadsheetml/2009/9/main" objectType="CheckBox" checked="Checked" fmlaLink="$C$15" lockText="1" noThreeD="1"/>
</file>

<file path=xl/ctrlProps/ctrlProp184.xml><?xml version="1.0" encoding="utf-8"?>
<formControlPr xmlns="http://schemas.microsoft.com/office/spreadsheetml/2009/9/main" objectType="CheckBox" fmlaLink="$C$17" lockText="1" noThreeD="1"/>
</file>

<file path=xl/ctrlProps/ctrlProp185.xml><?xml version="1.0" encoding="utf-8"?>
<formControlPr xmlns="http://schemas.microsoft.com/office/spreadsheetml/2009/9/main" objectType="CheckBox" fmlaLink="$C$19" lockText="1" noThreeD="1"/>
</file>

<file path=xl/ctrlProps/ctrlProp186.xml><?xml version="1.0" encoding="utf-8"?>
<formControlPr xmlns="http://schemas.microsoft.com/office/spreadsheetml/2009/9/main" objectType="CheckBox" fmlaLink="$C$21" lockText="1" noThreeD="1"/>
</file>

<file path=xl/ctrlProps/ctrlProp187.xml><?xml version="1.0" encoding="utf-8"?>
<formControlPr xmlns="http://schemas.microsoft.com/office/spreadsheetml/2009/9/main" objectType="CheckBox" fmlaLink="$C$23" lockText="1" noThreeD="1"/>
</file>

<file path=xl/ctrlProps/ctrlProp188.xml><?xml version="1.0" encoding="utf-8"?>
<formControlPr xmlns="http://schemas.microsoft.com/office/spreadsheetml/2009/9/main" objectType="CheckBox" fmlaLink="$C$25" lockText="1" noThreeD="1"/>
</file>

<file path=xl/ctrlProps/ctrlProp189.xml><?xml version="1.0" encoding="utf-8"?>
<formControlPr xmlns="http://schemas.microsoft.com/office/spreadsheetml/2009/9/main" objectType="CheckBox" fmlaLink="$C$27" lockText="1" noThreeD="1"/>
</file>

<file path=xl/ctrlProps/ctrlProp19.xml><?xml version="1.0" encoding="utf-8"?>
<formControlPr xmlns="http://schemas.microsoft.com/office/spreadsheetml/2009/9/main" objectType="CheckBox" fmlaLink="$C$7" lockText="1" noThreeD="1"/>
</file>

<file path=xl/ctrlProps/ctrlProp190.xml><?xml version="1.0" encoding="utf-8"?>
<formControlPr xmlns="http://schemas.microsoft.com/office/spreadsheetml/2009/9/main" objectType="CheckBox" fmlaLink="$C$29" lockText="1" noThreeD="1"/>
</file>

<file path=xl/ctrlProps/ctrlProp191.xml><?xml version="1.0" encoding="utf-8"?>
<formControlPr xmlns="http://schemas.microsoft.com/office/spreadsheetml/2009/9/main" objectType="CheckBox" fmlaLink="$C$31" lockText="1" noThreeD="1"/>
</file>

<file path=xl/ctrlProps/ctrlProp192.xml><?xml version="1.0" encoding="utf-8"?>
<formControlPr xmlns="http://schemas.microsoft.com/office/spreadsheetml/2009/9/main" objectType="CheckBox" fmlaLink="$C$33" lockText="1" noThreeD="1"/>
</file>

<file path=xl/ctrlProps/ctrlProp193.xml><?xml version="1.0" encoding="utf-8"?>
<formControlPr xmlns="http://schemas.microsoft.com/office/spreadsheetml/2009/9/main" objectType="CheckBox" checked="Checked" fmlaLink="$B$3" lockText="1" noThreeD="1"/>
</file>

<file path=xl/ctrlProps/ctrlProp194.xml><?xml version="1.0" encoding="utf-8"?>
<formControlPr xmlns="http://schemas.microsoft.com/office/spreadsheetml/2009/9/main" objectType="CheckBox" fmlaLink="$C$3" lockText="1" noThreeD="1"/>
</file>

<file path=xl/ctrlProps/ctrlProp195.xml><?xml version="1.0" encoding="utf-8"?>
<formControlPr xmlns="http://schemas.microsoft.com/office/spreadsheetml/2009/9/main" objectType="CheckBox" checked="Checked" fmlaLink="$B$5" lockText="1" noThreeD="1"/>
</file>

<file path=xl/ctrlProps/ctrlProp196.xml><?xml version="1.0" encoding="utf-8"?>
<formControlPr xmlns="http://schemas.microsoft.com/office/spreadsheetml/2009/9/main" objectType="CheckBox" checked="Checked" fmlaLink="$B$7" lockText="1" noThreeD="1"/>
</file>

<file path=xl/ctrlProps/ctrlProp197.xml><?xml version="1.0" encoding="utf-8"?>
<formControlPr xmlns="http://schemas.microsoft.com/office/spreadsheetml/2009/9/main" objectType="CheckBox" checked="Checked" fmlaLink="$B$9" lockText="1" noThreeD="1"/>
</file>

<file path=xl/ctrlProps/ctrlProp198.xml><?xml version="1.0" encoding="utf-8"?>
<formControlPr xmlns="http://schemas.microsoft.com/office/spreadsheetml/2009/9/main" objectType="CheckBox" checked="Checked" fmlaLink="$B$11" lockText="1" noThreeD="1"/>
</file>

<file path=xl/ctrlProps/ctrlProp199.xml><?xml version="1.0" encoding="utf-8"?>
<formControlPr xmlns="http://schemas.microsoft.com/office/spreadsheetml/2009/9/main" objectType="CheckBox" checked="Checked" fmlaLink="$B$13" lockText="1" noThreeD="1"/>
</file>

<file path=xl/ctrlProps/ctrlProp2.xml><?xml version="1.0" encoding="utf-8"?>
<formControlPr xmlns="http://schemas.microsoft.com/office/spreadsheetml/2009/9/main" objectType="CheckBox" fmlaLink="$C$3" lockText="1" noThreeD="1"/>
</file>

<file path=xl/ctrlProps/ctrlProp20.xml><?xml version="1.0" encoding="utf-8"?>
<formControlPr xmlns="http://schemas.microsoft.com/office/spreadsheetml/2009/9/main" objectType="CheckBox" fmlaLink="$C$9" lockText="1" noThreeD="1"/>
</file>

<file path=xl/ctrlProps/ctrlProp200.xml><?xml version="1.0" encoding="utf-8"?>
<formControlPr xmlns="http://schemas.microsoft.com/office/spreadsheetml/2009/9/main" objectType="CheckBox" checked="Checked" fmlaLink="$B$15" lockText="1" noThreeD="1"/>
</file>

<file path=xl/ctrlProps/ctrlProp201.xml><?xml version="1.0" encoding="utf-8"?>
<formControlPr xmlns="http://schemas.microsoft.com/office/spreadsheetml/2009/9/main" objectType="CheckBox" checked="Checked" fmlaLink="$B$17" lockText="1" noThreeD="1"/>
</file>

<file path=xl/ctrlProps/ctrlProp202.xml><?xml version="1.0" encoding="utf-8"?>
<formControlPr xmlns="http://schemas.microsoft.com/office/spreadsheetml/2009/9/main" objectType="CheckBox" checked="Checked" fmlaLink="$B$19" lockText="1" noThreeD="1"/>
</file>

<file path=xl/ctrlProps/ctrlProp203.xml><?xml version="1.0" encoding="utf-8"?>
<formControlPr xmlns="http://schemas.microsoft.com/office/spreadsheetml/2009/9/main" objectType="CheckBox" checked="Checked" fmlaLink="$B$21" lockText="1" noThreeD="1"/>
</file>

<file path=xl/ctrlProps/ctrlProp204.xml><?xml version="1.0" encoding="utf-8"?>
<formControlPr xmlns="http://schemas.microsoft.com/office/spreadsheetml/2009/9/main" objectType="CheckBox" checked="Checked" fmlaLink="$B$23" lockText="1" noThreeD="1"/>
</file>

<file path=xl/ctrlProps/ctrlProp205.xml><?xml version="1.0" encoding="utf-8"?>
<formControlPr xmlns="http://schemas.microsoft.com/office/spreadsheetml/2009/9/main" objectType="CheckBox" checked="Checked" fmlaLink="$B$25" lockText="1" noThreeD="1"/>
</file>

<file path=xl/ctrlProps/ctrlProp206.xml><?xml version="1.0" encoding="utf-8"?>
<formControlPr xmlns="http://schemas.microsoft.com/office/spreadsheetml/2009/9/main" objectType="CheckBox" fmlaLink="$B$27" lockText="1" noThreeD="1"/>
</file>

<file path=xl/ctrlProps/ctrlProp207.xml><?xml version="1.0" encoding="utf-8"?>
<formControlPr xmlns="http://schemas.microsoft.com/office/spreadsheetml/2009/9/main" objectType="CheckBox" fmlaLink="$B$29" lockText="1" noThreeD="1"/>
</file>

<file path=xl/ctrlProps/ctrlProp208.xml><?xml version="1.0" encoding="utf-8"?>
<formControlPr xmlns="http://schemas.microsoft.com/office/spreadsheetml/2009/9/main" objectType="CheckBox" fmlaLink="$B$31" lockText="1" noThreeD="1"/>
</file>

<file path=xl/ctrlProps/ctrlProp209.xml><?xml version="1.0" encoding="utf-8"?>
<formControlPr xmlns="http://schemas.microsoft.com/office/spreadsheetml/2009/9/main" objectType="CheckBox" fmlaLink="$B$33" lockText="1" noThreeD="1"/>
</file>

<file path=xl/ctrlProps/ctrlProp21.xml><?xml version="1.0" encoding="utf-8"?>
<formControlPr xmlns="http://schemas.microsoft.com/office/spreadsheetml/2009/9/main" objectType="CheckBox" fmlaLink="$C$11" lockText="1" noThreeD="1"/>
</file>

<file path=xl/ctrlProps/ctrlProp210.xml><?xml version="1.0" encoding="utf-8"?>
<formControlPr xmlns="http://schemas.microsoft.com/office/spreadsheetml/2009/9/main" objectType="CheckBox" checked="Checked" fmlaLink="$C$5" lockText="1" noThreeD="1"/>
</file>

<file path=xl/ctrlProps/ctrlProp211.xml><?xml version="1.0" encoding="utf-8"?>
<formControlPr xmlns="http://schemas.microsoft.com/office/spreadsheetml/2009/9/main" objectType="CheckBox" fmlaLink="$C$7" lockText="1" noThreeD="1"/>
</file>

<file path=xl/ctrlProps/ctrlProp212.xml><?xml version="1.0" encoding="utf-8"?>
<formControlPr xmlns="http://schemas.microsoft.com/office/spreadsheetml/2009/9/main" objectType="CheckBox" checked="Checked" fmlaLink="$C$9" lockText="1" noThreeD="1"/>
</file>

<file path=xl/ctrlProps/ctrlProp213.xml><?xml version="1.0" encoding="utf-8"?>
<formControlPr xmlns="http://schemas.microsoft.com/office/spreadsheetml/2009/9/main" objectType="CheckBox" fmlaLink="$C$11" lockText="1" noThreeD="1"/>
</file>

<file path=xl/ctrlProps/ctrlProp214.xml><?xml version="1.0" encoding="utf-8"?>
<formControlPr xmlns="http://schemas.microsoft.com/office/spreadsheetml/2009/9/main" objectType="CheckBox" checked="Checked" fmlaLink="$C$13" lockText="1" noThreeD="1"/>
</file>

<file path=xl/ctrlProps/ctrlProp215.xml><?xml version="1.0" encoding="utf-8"?>
<formControlPr xmlns="http://schemas.microsoft.com/office/spreadsheetml/2009/9/main" objectType="CheckBox" fmlaLink="$C$15" lockText="1" noThreeD="1"/>
</file>

<file path=xl/ctrlProps/ctrlProp216.xml><?xml version="1.0" encoding="utf-8"?>
<formControlPr xmlns="http://schemas.microsoft.com/office/spreadsheetml/2009/9/main" objectType="CheckBox" checked="Checked" fmlaLink="$C$17" lockText="1" noThreeD="1"/>
</file>

<file path=xl/ctrlProps/ctrlProp217.xml><?xml version="1.0" encoding="utf-8"?>
<formControlPr xmlns="http://schemas.microsoft.com/office/spreadsheetml/2009/9/main" objectType="CheckBox" fmlaLink="$C$19" lockText="1" noThreeD="1"/>
</file>

<file path=xl/ctrlProps/ctrlProp218.xml><?xml version="1.0" encoding="utf-8"?>
<formControlPr xmlns="http://schemas.microsoft.com/office/spreadsheetml/2009/9/main" objectType="CheckBox" checked="Checked" fmlaLink="$C$21" lockText="1" noThreeD="1"/>
</file>

<file path=xl/ctrlProps/ctrlProp219.xml><?xml version="1.0" encoding="utf-8"?>
<formControlPr xmlns="http://schemas.microsoft.com/office/spreadsheetml/2009/9/main" objectType="CheckBox" fmlaLink="$C$23" lockText="1" noThreeD="1"/>
</file>

<file path=xl/ctrlProps/ctrlProp22.xml><?xml version="1.0" encoding="utf-8"?>
<formControlPr xmlns="http://schemas.microsoft.com/office/spreadsheetml/2009/9/main" objectType="CheckBox" fmlaLink="$C$13" lockText="1" noThreeD="1"/>
</file>

<file path=xl/ctrlProps/ctrlProp220.xml><?xml version="1.0" encoding="utf-8"?>
<formControlPr xmlns="http://schemas.microsoft.com/office/spreadsheetml/2009/9/main" objectType="CheckBox" checked="Checked" fmlaLink="$C$25" lockText="1" noThreeD="1"/>
</file>

<file path=xl/ctrlProps/ctrlProp221.xml><?xml version="1.0" encoding="utf-8"?>
<formControlPr xmlns="http://schemas.microsoft.com/office/spreadsheetml/2009/9/main" objectType="CheckBox" fmlaLink="$C$27" lockText="1" noThreeD="1"/>
</file>

<file path=xl/ctrlProps/ctrlProp222.xml><?xml version="1.0" encoding="utf-8"?>
<formControlPr xmlns="http://schemas.microsoft.com/office/spreadsheetml/2009/9/main" objectType="CheckBox" fmlaLink="$C$29" lockText="1" noThreeD="1"/>
</file>

<file path=xl/ctrlProps/ctrlProp223.xml><?xml version="1.0" encoding="utf-8"?>
<formControlPr xmlns="http://schemas.microsoft.com/office/spreadsheetml/2009/9/main" objectType="CheckBox" fmlaLink="$C$31" lockText="1" noThreeD="1"/>
</file>

<file path=xl/ctrlProps/ctrlProp224.xml><?xml version="1.0" encoding="utf-8"?>
<formControlPr xmlns="http://schemas.microsoft.com/office/spreadsheetml/2009/9/main" objectType="CheckBox" fmlaLink="$C$33" lockText="1" noThreeD="1"/>
</file>

<file path=xl/ctrlProps/ctrlProp225.xml><?xml version="1.0" encoding="utf-8"?>
<formControlPr xmlns="http://schemas.microsoft.com/office/spreadsheetml/2009/9/main" objectType="CheckBox" checked="Checked" fmlaLink="$B$3" lockText="1" noThreeD="1"/>
</file>

<file path=xl/ctrlProps/ctrlProp226.xml><?xml version="1.0" encoding="utf-8"?>
<formControlPr xmlns="http://schemas.microsoft.com/office/spreadsheetml/2009/9/main" objectType="CheckBox" fmlaLink="$C$3" lockText="1" noThreeD="1"/>
</file>

<file path=xl/ctrlProps/ctrlProp227.xml><?xml version="1.0" encoding="utf-8"?>
<formControlPr xmlns="http://schemas.microsoft.com/office/spreadsheetml/2009/9/main" objectType="CheckBox" checked="Checked" fmlaLink="$B$5" lockText="1" noThreeD="1"/>
</file>

<file path=xl/ctrlProps/ctrlProp228.xml><?xml version="1.0" encoding="utf-8"?>
<formControlPr xmlns="http://schemas.microsoft.com/office/spreadsheetml/2009/9/main" objectType="CheckBox" checked="Checked" fmlaLink="$B$7" lockText="1" noThreeD="1"/>
</file>

<file path=xl/ctrlProps/ctrlProp229.xml><?xml version="1.0" encoding="utf-8"?>
<formControlPr xmlns="http://schemas.microsoft.com/office/spreadsheetml/2009/9/main" objectType="CheckBox" checked="Checked" fmlaLink="$B$9" lockText="1" noThreeD="1"/>
</file>

<file path=xl/ctrlProps/ctrlProp23.xml><?xml version="1.0" encoding="utf-8"?>
<formControlPr xmlns="http://schemas.microsoft.com/office/spreadsheetml/2009/9/main" objectType="CheckBox" fmlaLink="$C$15" lockText="1" noThreeD="1"/>
</file>

<file path=xl/ctrlProps/ctrlProp230.xml><?xml version="1.0" encoding="utf-8"?>
<formControlPr xmlns="http://schemas.microsoft.com/office/spreadsheetml/2009/9/main" objectType="CheckBox" checked="Checked" fmlaLink="$B$11" lockText="1" noThreeD="1"/>
</file>

<file path=xl/ctrlProps/ctrlProp231.xml><?xml version="1.0" encoding="utf-8"?>
<formControlPr xmlns="http://schemas.microsoft.com/office/spreadsheetml/2009/9/main" objectType="CheckBox" checked="Checked" fmlaLink="$B$13" lockText="1" noThreeD="1"/>
</file>

<file path=xl/ctrlProps/ctrlProp232.xml><?xml version="1.0" encoding="utf-8"?>
<formControlPr xmlns="http://schemas.microsoft.com/office/spreadsheetml/2009/9/main" objectType="CheckBox" checked="Checked" fmlaLink="$B$15" lockText="1" noThreeD="1"/>
</file>

<file path=xl/ctrlProps/ctrlProp233.xml><?xml version="1.0" encoding="utf-8"?>
<formControlPr xmlns="http://schemas.microsoft.com/office/spreadsheetml/2009/9/main" objectType="CheckBox" checked="Checked" fmlaLink="$B$17" lockText="1" noThreeD="1"/>
</file>

<file path=xl/ctrlProps/ctrlProp234.xml><?xml version="1.0" encoding="utf-8"?>
<formControlPr xmlns="http://schemas.microsoft.com/office/spreadsheetml/2009/9/main" objectType="CheckBox" checked="Checked" fmlaLink="$B$19" lockText="1" noThreeD="1"/>
</file>

<file path=xl/ctrlProps/ctrlProp235.xml><?xml version="1.0" encoding="utf-8"?>
<formControlPr xmlns="http://schemas.microsoft.com/office/spreadsheetml/2009/9/main" objectType="CheckBox" checked="Checked" fmlaLink="$B$21" lockText="1" noThreeD="1"/>
</file>

<file path=xl/ctrlProps/ctrlProp236.xml><?xml version="1.0" encoding="utf-8"?>
<formControlPr xmlns="http://schemas.microsoft.com/office/spreadsheetml/2009/9/main" objectType="CheckBox" checked="Checked" fmlaLink="$B$23" lockText="1" noThreeD="1"/>
</file>

<file path=xl/ctrlProps/ctrlProp237.xml><?xml version="1.0" encoding="utf-8"?>
<formControlPr xmlns="http://schemas.microsoft.com/office/spreadsheetml/2009/9/main" objectType="CheckBox" checked="Checked" fmlaLink="$B$25" lockText="1" noThreeD="1"/>
</file>

<file path=xl/ctrlProps/ctrlProp238.xml><?xml version="1.0" encoding="utf-8"?>
<formControlPr xmlns="http://schemas.microsoft.com/office/spreadsheetml/2009/9/main" objectType="CheckBox" checked="Checked" fmlaLink="$B$27" lockText="1" noThreeD="1"/>
</file>

<file path=xl/ctrlProps/ctrlProp239.xml><?xml version="1.0" encoding="utf-8"?>
<formControlPr xmlns="http://schemas.microsoft.com/office/spreadsheetml/2009/9/main" objectType="CheckBox" checked="Checked" fmlaLink="$B$29" lockText="1" noThreeD="1"/>
</file>

<file path=xl/ctrlProps/ctrlProp24.xml><?xml version="1.0" encoding="utf-8"?>
<formControlPr xmlns="http://schemas.microsoft.com/office/spreadsheetml/2009/9/main" objectType="CheckBox" fmlaLink="$C$17" lockText="1" noThreeD="1"/>
</file>

<file path=xl/ctrlProps/ctrlProp240.xml><?xml version="1.0" encoding="utf-8"?>
<formControlPr xmlns="http://schemas.microsoft.com/office/spreadsheetml/2009/9/main" objectType="CheckBox" fmlaLink="$B$31" lockText="1" noThreeD="1"/>
</file>

<file path=xl/ctrlProps/ctrlProp241.xml><?xml version="1.0" encoding="utf-8"?>
<formControlPr xmlns="http://schemas.microsoft.com/office/spreadsheetml/2009/9/main" objectType="CheckBox" fmlaLink="$B$33" lockText="1" noThreeD="1"/>
</file>

<file path=xl/ctrlProps/ctrlProp242.xml><?xml version="1.0" encoding="utf-8"?>
<formControlPr xmlns="http://schemas.microsoft.com/office/spreadsheetml/2009/9/main" objectType="CheckBox" checked="Checked" fmlaLink="$C$5" lockText="1" noThreeD="1"/>
</file>

<file path=xl/ctrlProps/ctrlProp243.xml><?xml version="1.0" encoding="utf-8"?>
<formControlPr xmlns="http://schemas.microsoft.com/office/spreadsheetml/2009/9/main" objectType="CheckBox" fmlaLink="$C$7" lockText="1" noThreeD="1"/>
</file>

<file path=xl/ctrlProps/ctrlProp244.xml><?xml version="1.0" encoding="utf-8"?>
<formControlPr xmlns="http://schemas.microsoft.com/office/spreadsheetml/2009/9/main" objectType="CheckBox" checked="Checked" fmlaLink="$C$9" lockText="1" noThreeD="1"/>
</file>

<file path=xl/ctrlProps/ctrlProp245.xml><?xml version="1.0" encoding="utf-8"?>
<formControlPr xmlns="http://schemas.microsoft.com/office/spreadsheetml/2009/9/main" objectType="CheckBox" fmlaLink="$C$11" lockText="1" noThreeD="1"/>
</file>

<file path=xl/ctrlProps/ctrlProp246.xml><?xml version="1.0" encoding="utf-8"?>
<formControlPr xmlns="http://schemas.microsoft.com/office/spreadsheetml/2009/9/main" objectType="CheckBox" checked="Checked" fmlaLink="$C$13" lockText="1" noThreeD="1"/>
</file>

<file path=xl/ctrlProps/ctrlProp247.xml><?xml version="1.0" encoding="utf-8"?>
<formControlPr xmlns="http://schemas.microsoft.com/office/spreadsheetml/2009/9/main" objectType="CheckBox" fmlaLink="$C$15" lockText="1" noThreeD="1"/>
</file>

<file path=xl/ctrlProps/ctrlProp248.xml><?xml version="1.0" encoding="utf-8"?>
<formControlPr xmlns="http://schemas.microsoft.com/office/spreadsheetml/2009/9/main" objectType="CheckBox" checked="Checked" fmlaLink="$C$17" lockText="1" noThreeD="1"/>
</file>

<file path=xl/ctrlProps/ctrlProp249.xml><?xml version="1.0" encoding="utf-8"?>
<formControlPr xmlns="http://schemas.microsoft.com/office/spreadsheetml/2009/9/main" objectType="CheckBox" fmlaLink="$C$19" lockText="1" noThreeD="1"/>
</file>

<file path=xl/ctrlProps/ctrlProp25.xml><?xml version="1.0" encoding="utf-8"?>
<formControlPr xmlns="http://schemas.microsoft.com/office/spreadsheetml/2009/9/main" objectType="CheckBox" fmlaLink="$C$19" lockText="1" noThreeD="1"/>
</file>

<file path=xl/ctrlProps/ctrlProp250.xml><?xml version="1.0" encoding="utf-8"?>
<formControlPr xmlns="http://schemas.microsoft.com/office/spreadsheetml/2009/9/main" objectType="CheckBox" checked="Checked" fmlaLink="$C$21" lockText="1" noThreeD="1"/>
</file>

<file path=xl/ctrlProps/ctrlProp251.xml><?xml version="1.0" encoding="utf-8"?>
<formControlPr xmlns="http://schemas.microsoft.com/office/spreadsheetml/2009/9/main" objectType="CheckBox" fmlaLink="$C$23" lockText="1" noThreeD="1"/>
</file>

<file path=xl/ctrlProps/ctrlProp252.xml><?xml version="1.0" encoding="utf-8"?>
<formControlPr xmlns="http://schemas.microsoft.com/office/spreadsheetml/2009/9/main" objectType="CheckBox" checked="Checked" fmlaLink="$C$25" lockText="1" noThreeD="1"/>
</file>

<file path=xl/ctrlProps/ctrlProp253.xml><?xml version="1.0" encoding="utf-8"?>
<formControlPr xmlns="http://schemas.microsoft.com/office/spreadsheetml/2009/9/main" objectType="CheckBox" fmlaLink="$C$27" lockText="1" noThreeD="1"/>
</file>

<file path=xl/ctrlProps/ctrlProp254.xml><?xml version="1.0" encoding="utf-8"?>
<formControlPr xmlns="http://schemas.microsoft.com/office/spreadsheetml/2009/9/main" objectType="CheckBox" checked="Checked" fmlaLink="$C$29" lockText="1" noThreeD="1"/>
</file>

<file path=xl/ctrlProps/ctrlProp255.xml><?xml version="1.0" encoding="utf-8"?>
<formControlPr xmlns="http://schemas.microsoft.com/office/spreadsheetml/2009/9/main" objectType="CheckBox" fmlaLink="$C$31" lockText="1" noThreeD="1"/>
</file>

<file path=xl/ctrlProps/ctrlProp256.xml><?xml version="1.0" encoding="utf-8"?>
<formControlPr xmlns="http://schemas.microsoft.com/office/spreadsheetml/2009/9/main" objectType="CheckBox" fmlaLink="$C$33" lockText="1" noThreeD="1"/>
</file>

<file path=xl/ctrlProps/ctrlProp257.xml><?xml version="1.0" encoding="utf-8"?>
<formControlPr xmlns="http://schemas.microsoft.com/office/spreadsheetml/2009/9/main" objectType="CheckBox" checked="Checked" fmlaLink="$B$3" lockText="1" noThreeD="1"/>
</file>

<file path=xl/ctrlProps/ctrlProp258.xml><?xml version="1.0" encoding="utf-8"?>
<formControlPr xmlns="http://schemas.microsoft.com/office/spreadsheetml/2009/9/main" objectType="CheckBox" fmlaLink="$C$3" lockText="1" noThreeD="1"/>
</file>

<file path=xl/ctrlProps/ctrlProp259.xml><?xml version="1.0" encoding="utf-8"?>
<formControlPr xmlns="http://schemas.microsoft.com/office/spreadsheetml/2009/9/main" objectType="CheckBox" checked="Checked" fmlaLink="$B$5" lockText="1" noThreeD="1"/>
</file>

<file path=xl/ctrlProps/ctrlProp26.xml><?xml version="1.0" encoding="utf-8"?>
<formControlPr xmlns="http://schemas.microsoft.com/office/spreadsheetml/2009/9/main" objectType="CheckBox" fmlaLink="$C$21" lockText="1" noThreeD="1"/>
</file>

<file path=xl/ctrlProps/ctrlProp260.xml><?xml version="1.0" encoding="utf-8"?>
<formControlPr xmlns="http://schemas.microsoft.com/office/spreadsheetml/2009/9/main" objectType="CheckBox" checked="Checked" fmlaLink="$B$7" lockText="1" noThreeD="1"/>
</file>

<file path=xl/ctrlProps/ctrlProp261.xml><?xml version="1.0" encoding="utf-8"?>
<formControlPr xmlns="http://schemas.microsoft.com/office/spreadsheetml/2009/9/main" objectType="CheckBox" checked="Checked" fmlaLink="$B$9" lockText="1" noThreeD="1"/>
</file>

<file path=xl/ctrlProps/ctrlProp262.xml><?xml version="1.0" encoding="utf-8"?>
<formControlPr xmlns="http://schemas.microsoft.com/office/spreadsheetml/2009/9/main" objectType="CheckBox" checked="Checked" fmlaLink="$B$11" lockText="1" noThreeD="1"/>
</file>

<file path=xl/ctrlProps/ctrlProp263.xml><?xml version="1.0" encoding="utf-8"?>
<formControlPr xmlns="http://schemas.microsoft.com/office/spreadsheetml/2009/9/main" objectType="CheckBox" checked="Checked" fmlaLink="$B$13" lockText="1" noThreeD="1"/>
</file>

<file path=xl/ctrlProps/ctrlProp264.xml><?xml version="1.0" encoding="utf-8"?>
<formControlPr xmlns="http://schemas.microsoft.com/office/spreadsheetml/2009/9/main" objectType="CheckBox" checked="Checked" fmlaLink="$B$15" lockText="1" noThreeD="1"/>
</file>

<file path=xl/ctrlProps/ctrlProp265.xml><?xml version="1.0" encoding="utf-8"?>
<formControlPr xmlns="http://schemas.microsoft.com/office/spreadsheetml/2009/9/main" objectType="CheckBox" checked="Checked" fmlaLink="$B$17" lockText="1" noThreeD="1"/>
</file>

<file path=xl/ctrlProps/ctrlProp266.xml><?xml version="1.0" encoding="utf-8"?>
<formControlPr xmlns="http://schemas.microsoft.com/office/spreadsheetml/2009/9/main" objectType="CheckBox" checked="Checked" fmlaLink="$B$19" lockText="1" noThreeD="1"/>
</file>

<file path=xl/ctrlProps/ctrlProp267.xml><?xml version="1.0" encoding="utf-8"?>
<formControlPr xmlns="http://schemas.microsoft.com/office/spreadsheetml/2009/9/main" objectType="CheckBox" checked="Checked" fmlaLink="$B$21" lockText="1" noThreeD="1"/>
</file>

<file path=xl/ctrlProps/ctrlProp268.xml><?xml version="1.0" encoding="utf-8"?>
<formControlPr xmlns="http://schemas.microsoft.com/office/spreadsheetml/2009/9/main" objectType="CheckBox" checked="Checked" fmlaLink="$B$23" lockText="1" noThreeD="1"/>
</file>

<file path=xl/ctrlProps/ctrlProp269.xml><?xml version="1.0" encoding="utf-8"?>
<formControlPr xmlns="http://schemas.microsoft.com/office/spreadsheetml/2009/9/main" objectType="CheckBox" checked="Checked" fmlaLink="$B$25" lockText="1" noThreeD="1"/>
</file>

<file path=xl/ctrlProps/ctrlProp27.xml><?xml version="1.0" encoding="utf-8"?>
<formControlPr xmlns="http://schemas.microsoft.com/office/spreadsheetml/2009/9/main" objectType="CheckBox" fmlaLink="$C$23" lockText="1" noThreeD="1"/>
</file>

<file path=xl/ctrlProps/ctrlProp270.xml><?xml version="1.0" encoding="utf-8"?>
<formControlPr xmlns="http://schemas.microsoft.com/office/spreadsheetml/2009/9/main" objectType="CheckBox" checked="Checked" fmlaLink="$B$27" lockText="1" noThreeD="1"/>
</file>

<file path=xl/ctrlProps/ctrlProp271.xml><?xml version="1.0" encoding="utf-8"?>
<formControlPr xmlns="http://schemas.microsoft.com/office/spreadsheetml/2009/9/main" objectType="CheckBox" fmlaLink="$B$29" lockText="1" noThreeD="1"/>
</file>

<file path=xl/ctrlProps/ctrlProp272.xml><?xml version="1.0" encoding="utf-8"?>
<formControlPr xmlns="http://schemas.microsoft.com/office/spreadsheetml/2009/9/main" objectType="CheckBox" fmlaLink="$B$31" lockText="1" noThreeD="1"/>
</file>

<file path=xl/ctrlProps/ctrlProp273.xml><?xml version="1.0" encoding="utf-8"?>
<formControlPr xmlns="http://schemas.microsoft.com/office/spreadsheetml/2009/9/main" objectType="CheckBox" fmlaLink="$B$33" lockText="1" noThreeD="1"/>
</file>

<file path=xl/ctrlProps/ctrlProp274.xml><?xml version="1.0" encoding="utf-8"?>
<formControlPr xmlns="http://schemas.microsoft.com/office/spreadsheetml/2009/9/main" objectType="CheckBox" checked="Checked" fmlaLink="$C$5" lockText="1" noThreeD="1"/>
</file>

<file path=xl/ctrlProps/ctrlProp275.xml><?xml version="1.0" encoding="utf-8"?>
<formControlPr xmlns="http://schemas.microsoft.com/office/spreadsheetml/2009/9/main" objectType="CheckBox" fmlaLink="$C$7" lockText="1" noThreeD="1"/>
</file>

<file path=xl/ctrlProps/ctrlProp276.xml><?xml version="1.0" encoding="utf-8"?>
<formControlPr xmlns="http://schemas.microsoft.com/office/spreadsheetml/2009/9/main" objectType="CheckBox" checked="Checked" fmlaLink="$C$9" lockText="1" noThreeD="1"/>
</file>

<file path=xl/ctrlProps/ctrlProp277.xml><?xml version="1.0" encoding="utf-8"?>
<formControlPr xmlns="http://schemas.microsoft.com/office/spreadsheetml/2009/9/main" objectType="CheckBox" fmlaLink="$C$11" lockText="1" noThreeD="1"/>
</file>

<file path=xl/ctrlProps/ctrlProp278.xml><?xml version="1.0" encoding="utf-8"?>
<formControlPr xmlns="http://schemas.microsoft.com/office/spreadsheetml/2009/9/main" objectType="CheckBox" checked="Checked" fmlaLink="$C$13" lockText="1" noThreeD="1"/>
</file>

<file path=xl/ctrlProps/ctrlProp279.xml><?xml version="1.0" encoding="utf-8"?>
<formControlPr xmlns="http://schemas.microsoft.com/office/spreadsheetml/2009/9/main" objectType="CheckBox" fmlaLink="$C$15" lockText="1" noThreeD="1"/>
</file>

<file path=xl/ctrlProps/ctrlProp28.xml><?xml version="1.0" encoding="utf-8"?>
<formControlPr xmlns="http://schemas.microsoft.com/office/spreadsheetml/2009/9/main" objectType="CheckBox" fmlaLink="$C$25" lockText="1" noThreeD="1"/>
</file>

<file path=xl/ctrlProps/ctrlProp280.xml><?xml version="1.0" encoding="utf-8"?>
<formControlPr xmlns="http://schemas.microsoft.com/office/spreadsheetml/2009/9/main" objectType="CheckBox" checked="Checked" fmlaLink="$C$17" lockText="1" noThreeD="1"/>
</file>

<file path=xl/ctrlProps/ctrlProp281.xml><?xml version="1.0" encoding="utf-8"?>
<formControlPr xmlns="http://schemas.microsoft.com/office/spreadsheetml/2009/9/main" objectType="CheckBox" fmlaLink="$C$19" lockText="1" noThreeD="1"/>
</file>

<file path=xl/ctrlProps/ctrlProp282.xml><?xml version="1.0" encoding="utf-8"?>
<formControlPr xmlns="http://schemas.microsoft.com/office/spreadsheetml/2009/9/main" objectType="CheckBox" checked="Checked" fmlaLink="$C$21" lockText="1" noThreeD="1"/>
</file>

<file path=xl/ctrlProps/ctrlProp283.xml><?xml version="1.0" encoding="utf-8"?>
<formControlPr xmlns="http://schemas.microsoft.com/office/spreadsheetml/2009/9/main" objectType="CheckBox" fmlaLink="$C$23" lockText="1" noThreeD="1"/>
</file>

<file path=xl/ctrlProps/ctrlProp284.xml><?xml version="1.0" encoding="utf-8"?>
<formControlPr xmlns="http://schemas.microsoft.com/office/spreadsheetml/2009/9/main" objectType="CheckBox" checked="Checked" fmlaLink="$C$25" lockText="1" noThreeD="1"/>
</file>

<file path=xl/ctrlProps/ctrlProp285.xml><?xml version="1.0" encoding="utf-8"?>
<formControlPr xmlns="http://schemas.microsoft.com/office/spreadsheetml/2009/9/main" objectType="CheckBox" fmlaLink="$C$27" lockText="1" noThreeD="1"/>
</file>

<file path=xl/ctrlProps/ctrlProp286.xml><?xml version="1.0" encoding="utf-8"?>
<formControlPr xmlns="http://schemas.microsoft.com/office/spreadsheetml/2009/9/main" objectType="CheckBox" fmlaLink="$C$29" lockText="1" noThreeD="1"/>
</file>

<file path=xl/ctrlProps/ctrlProp287.xml><?xml version="1.0" encoding="utf-8"?>
<formControlPr xmlns="http://schemas.microsoft.com/office/spreadsheetml/2009/9/main" objectType="CheckBox" fmlaLink="$C$31" lockText="1" noThreeD="1"/>
</file>

<file path=xl/ctrlProps/ctrlProp288.xml><?xml version="1.0" encoding="utf-8"?>
<formControlPr xmlns="http://schemas.microsoft.com/office/spreadsheetml/2009/9/main" objectType="CheckBox" fmlaLink="$C$33" lockText="1" noThreeD="1"/>
</file>

<file path=xl/ctrlProps/ctrlProp289.xml><?xml version="1.0" encoding="utf-8"?>
<formControlPr xmlns="http://schemas.microsoft.com/office/spreadsheetml/2009/9/main" objectType="CheckBox" checked="Checked" fmlaLink="$B$3" lockText="1" noThreeD="1"/>
</file>

<file path=xl/ctrlProps/ctrlProp29.xml><?xml version="1.0" encoding="utf-8"?>
<formControlPr xmlns="http://schemas.microsoft.com/office/spreadsheetml/2009/9/main" objectType="CheckBox" fmlaLink="$C$27" lockText="1" noThreeD="1"/>
</file>

<file path=xl/ctrlProps/ctrlProp290.xml><?xml version="1.0" encoding="utf-8"?>
<formControlPr xmlns="http://schemas.microsoft.com/office/spreadsheetml/2009/9/main" objectType="CheckBox" fmlaLink="$C$3" lockText="1" noThreeD="1"/>
</file>

<file path=xl/ctrlProps/ctrlProp291.xml><?xml version="1.0" encoding="utf-8"?>
<formControlPr xmlns="http://schemas.microsoft.com/office/spreadsheetml/2009/9/main" objectType="CheckBox" checked="Checked" fmlaLink="$B$5" lockText="1" noThreeD="1"/>
</file>

<file path=xl/ctrlProps/ctrlProp292.xml><?xml version="1.0" encoding="utf-8"?>
<formControlPr xmlns="http://schemas.microsoft.com/office/spreadsheetml/2009/9/main" objectType="CheckBox" checked="Checked" fmlaLink="$B$7" lockText="1" noThreeD="1"/>
</file>

<file path=xl/ctrlProps/ctrlProp293.xml><?xml version="1.0" encoding="utf-8"?>
<formControlPr xmlns="http://schemas.microsoft.com/office/spreadsheetml/2009/9/main" objectType="CheckBox" checked="Checked" fmlaLink="$B$9" lockText="1" noThreeD="1"/>
</file>

<file path=xl/ctrlProps/ctrlProp294.xml><?xml version="1.0" encoding="utf-8"?>
<formControlPr xmlns="http://schemas.microsoft.com/office/spreadsheetml/2009/9/main" objectType="CheckBox" checked="Checked" fmlaLink="$B$11" lockText="1" noThreeD="1"/>
</file>

<file path=xl/ctrlProps/ctrlProp295.xml><?xml version="1.0" encoding="utf-8"?>
<formControlPr xmlns="http://schemas.microsoft.com/office/spreadsheetml/2009/9/main" objectType="CheckBox" checked="Checked" fmlaLink="$B$13" lockText="1" noThreeD="1"/>
</file>

<file path=xl/ctrlProps/ctrlProp296.xml><?xml version="1.0" encoding="utf-8"?>
<formControlPr xmlns="http://schemas.microsoft.com/office/spreadsheetml/2009/9/main" objectType="CheckBox" checked="Checked" fmlaLink="$B$15" lockText="1" noThreeD="1"/>
</file>

<file path=xl/ctrlProps/ctrlProp297.xml><?xml version="1.0" encoding="utf-8"?>
<formControlPr xmlns="http://schemas.microsoft.com/office/spreadsheetml/2009/9/main" objectType="CheckBox" checked="Checked" fmlaLink="$B$17" lockText="1" noThreeD="1"/>
</file>

<file path=xl/ctrlProps/ctrlProp298.xml><?xml version="1.0" encoding="utf-8"?>
<formControlPr xmlns="http://schemas.microsoft.com/office/spreadsheetml/2009/9/main" objectType="CheckBox" checked="Checked" fmlaLink="$B$19" lockText="1" noThreeD="1"/>
</file>

<file path=xl/ctrlProps/ctrlProp299.xml><?xml version="1.0" encoding="utf-8"?>
<formControlPr xmlns="http://schemas.microsoft.com/office/spreadsheetml/2009/9/main" objectType="CheckBox" checked="Checked" fmlaLink="$B$21" lockText="1" noThreeD="1"/>
</file>

<file path=xl/ctrlProps/ctrlProp3.xml><?xml version="1.0" encoding="utf-8"?>
<formControlPr xmlns="http://schemas.microsoft.com/office/spreadsheetml/2009/9/main" objectType="CheckBox" fmlaLink="$B$5" lockText="1" noThreeD="1"/>
</file>

<file path=xl/ctrlProps/ctrlProp30.xml><?xml version="1.0" encoding="utf-8"?>
<formControlPr xmlns="http://schemas.microsoft.com/office/spreadsheetml/2009/9/main" objectType="CheckBox" fmlaLink="$C$29" lockText="1" noThreeD="1"/>
</file>

<file path=xl/ctrlProps/ctrlProp300.xml><?xml version="1.0" encoding="utf-8"?>
<formControlPr xmlns="http://schemas.microsoft.com/office/spreadsheetml/2009/9/main" objectType="CheckBox" checked="Checked" fmlaLink="$B$23" lockText="1" noThreeD="1"/>
</file>

<file path=xl/ctrlProps/ctrlProp301.xml><?xml version="1.0" encoding="utf-8"?>
<formControlPr xmlns="http://schemas.microsoft.com/office/spreadsheetml/2009/9/main" objectType="CheckBox" checked="Checked" fmlaLink="$B$25" lockText="1" noThreeD="1"/>
</file>

<file path=xl/ctrlProps/ctrlProp302.xml><?xml version="1.0" encoding="utf-8"?>
<formControlPr xmlns="http://schemas.microsoft.com/office/spreadsheetml/2009/9/main" objectType="CheckBox" checked="Checked" fmlaLink="$B$27" lockText="1" noThreeD="1"/>
</file>

<file path=xl/ctrlProps/ctrlProp303.xml><?xml version="1.0" encoding="utf-8"?>
<formControlPr xmlns="http://schemas.microsoft.com/office/spreadsheetml/2009/9/main" objectType="CheckBox" fmlaLink="$B$29" lockText="1" noThreeD="1"/>
</file>

<file path=xl/ctrlProps/ctrlProp304.xml><?xml version="1.0" encoding="utf-8"?>
<formControlPr xmlns="http://schemas.microsoft.com/office/spreadsheetml/2009/9/main" objectType="CheckBox" fmlaLink="$B$31" lockText="1" noThreeD="1"/>
</file>

<file path=xl/ctrlProps/ctrlProp305.xml><?xml version="1.0" encoding="utf-8"?>
<formControlPr xmlns="http://schemas.microsoft.com/office/spreadsheetml/2009/9/main" objectType="CheckBox" fmlaLink="$B$33" lockText="1" noThreeD="1"/>
</file>

<file path=xl/ctrlProps/ctrlProp306.xml><?xml version="1.0" encoding="utf-8"?>
<formControlPr xmlns="http://schemas.microsoft.com/office/spreadsheetml/2009/9/main" objectType="CheckBox" checked="Checked" fmlaLink="$C$5" lockText="1" noThreeD="1"/>
</file>

<file path=xl/ctrlProps/ctrlProp307.xml><?xml version="1.0" encoding="utf-8"?>
<formControlPr xmlns="http://schemas.microsoft.com/office/spreadsheetml/2009/9/main" objectType="CheckBox" fmlaLink="$C$7" lockText="1" noThreeD="1"/>
</file>

<file path=xl/ctrlProps/ctrlProp308.xml><?xml version="1.0" encoding="utf-8"?>
<formControlPr xmlns="http://schemas.microsoft.com/office/spreadsheetml/2009/9/main" objectType="CheckBox" checked="Checked" fmlaLink="$C$9" lockText="1" noThreeD="1"/>
</file>

<file path=xl/ctrlProps/ctrlProp309.xml><?xml version="1.0" encoding="utf-8"?>
<formControlPr xmlns="http://schemas.microsoft.com/office/spreadsheetml/2009/9/main" objectType="CheckBox" fmlaLink="$C$11" lockText="1" noThreeD="1"/>
</file>

<file path=xl/ctrlProps/ctrlProp31.xml><?xml version="1.0" encoding="utf-8"?>
<formControlPr xmlns="http://schemas.microsoft.com/office/spreadsheetml/2009/9/main" objectType="CheckBox" fmlaLink="$C$31" lockText="1" noThreeD="1"/>
</file>

<file path=xl/ctrlProps/ctrlProp310.xml><?xml version="1.0" encoding="utf-8"?>
<formControlPr xmlns="http://schemas.microsoft.com/office/spreadsheetml/2009/9/main" objectType="CheckBox" checked="Checked" fmlaLink="$C$13" lockText="1" noThreeD="1"/>
</file>

<file path=xl/ctrlProps/ctrlProp311.xml><?xml version="1.0" encoding="utf-8"?>
<formControlPr xmlns="http://schemas.microsoft.com/office/spreadsheetml/2009/9/main" objectType="CheckBox" fmlaLink="$C$15" lockText="1" noThreeD="1"/>
</file>

<file path=xl/ctrlProps/ctrlProp312.xml><?xml version="1.0" encoding="utf-8"?>
<formControlPr xmlns="http://schemas.microsoft.com/office/spreadsheetml/2009/9/main" objectType="CheckBox" checked="Checked" fmlaLink="$C$17" lockText="1" noThreeD="1"/>
</file>

<file path=xl/ctrlProps/ctrlProp313.xml><?xml version="1.0" encoding="utf-8"?>
<formControlPr xmlns="http://schemas.microsoft.com/office/spreadsheetml/2009/9/main" objectType="CheckBox" fmlaLink="$C$19" lockText="1" noThreeD="1"/>
</file>

<file path=xl/ctrlProps/ctrlProp314.xml><?xml version="1.0" encoding="utf-8"?>
<formControlPr xmlns="http://schemas.microsoft.com/office/spreadsheetml/2009/9/main" objectType="CheckBox" checked="Checked" fmlaLink="$C$21" lockText="1" noThreeD="1"/>
</file>

<file path=xl/ctrlProps/ctrlProp315.xml><?xml version="1.0" encoding="utf-8"?>
<formControlPr xmlns="http://schemas.microsoft.com/office/spreadsheetml/2009/9/main" objectType="CheckBox" fmlaLink="$C$23" lockText="1" noThreeD="1"/>
</file>

<file path=xl/ctrlProps/ctrlProp316.xml><?xml version="1.0" encoding="utf-8"?>
<formControlPr xmlns="http://schemas.microsoft.com/office/spreadsheetml/2009/9/main" objectType="CheckBox" checked="Checked" fmlaLink="$C$25" lockText="1" noThreeD="1"/>
</file>

<file path=xl/ctrlProps/ctrlProp317.xml><?xml version="1.0" encoding="utf-8"?>
<formControlPr xmlns="http://schemas.microsoft.com/office/spreadsheetml/2009/9/main" objectType="CheckBox" fmlaLink="$C$27" lockText="1" noThreeD="1"/>
</file>

<file path=xl/ctrlProps/ctrlProp318.xml><?xml version="1.0" encoding="utf-8"?>
<formControlPr xmlns="http://schemas.microsoft.com/office/spreadsheetml/2009/9/main" objectType="CheckBox" fmlaLink="$C$29" lockText="1" noThreeD="1"/>
</file>

<file path=xl/ctrlProps/ctrlProp319.xml><?xml version="1.0" encoding="utf-8"?>
<formControlPr xmlns="http://schemas.microsoft.com/office/spreadsheetml/2009/9/main" objectType="CheckBox" fmlaLink="$C$31" lockText="1" noThreeD="1"/>
</file>

<file path=xl/ctrlProps/ctrlProp32.xml><?xml version="1.0" encoding="utf-8"?>
<formControlPr xmlns="http://schemas.microsoft.com/office/spreadsheetml/2009/9/main" objectType="CheckBox" fmlaLink="$C$33" lockText="1" noThreeD="1"/>
</file>

<file path=xl/ctrlProps/ctrlProp320.xml><?xml version="1.0" encoding="utf-8"?>
<formControlPr xmlns="http://schemas.microsoft.com/office/spreadsheetml/2009/9/main" objectType="CheckBox" fmlaLink="$C$33" lockText="1" noThreeD="1"/>
</file>

<file path=xl/ctrlProps/ctrlProp321.xml><?xml version="1.0" encoding="utf-8"?>
<formControlPr xmlns="http://schemas.microsoft.com/office/spreadsheetml/2009/9/main" objectType="CheckBox" checked="Checked" fmlaLink="$B$3" lockText="1" noThreeD="1"/>
</file>

<file path=xl/ctrlProps/ctrlProp322.xml><?xml version="1.0" encoding="utf-8"?>
<formControlPr xmlns="http://schemas.microsoft.com/office/spreadsheetml/2009/9/main" objectType="CheckBox" checked="Checked" fmlaLink="$C$3" lockText="1" noThreeD="1"/>
</file>

<file path=xl/ctrlProps/ctrlProp323.xml><?xml version="1.0" encoding="utf-8"?>
<formControlPr xmlns="http://schemas.microsoft.com/office/spreadsheetml/2009/9/main" objectType="CheckBox" checked="Checked" fmlaLink="$B$5" lockText="1" noThreeD="1"/>
</file>

<file path=xl/ctrlProps/ctrlProp324.xml><?xml version="1.0" encoding="utf-8"?>
<formControlPr xmlns="http://schemas.microsoft.com/office/spreadsheetml/2009/9/main" objectType="CheckBox" checked="Checked" fmlaLink="$B$7" lockText="1" noThreeD="1"/>
</file>

<file path=xl/ctrlProps/ctrlProp325.xml><?xml version="1.0" encoding="utf-8"?>
<formControlPr xmlns="http://schemas.microsoft.com/office/spreadsheetml/2009/9/main" objectType="CheckBox" checked="Checked" fmlaLink="$B$9" lockText="1" noThreeD="1"/>
</file>

<file path=xl/ctrlProps/ctrlProp326.xml><?xml version="1.0" encoding="utf-8"?>
<formControlPr xmlns="http://schemas.microsoft.com/office/spreadsheetml/2009/9/main" objectType="CheckBox" checked="Checked" fmlaLink="$B$11" lockText="1" noThreeD="1"/>
</file>

<file path=xl/ctrlProps/ctrlProp327.xml><?xml version="1.0" encoding="utf-8"?>
<formControlPr xmlns="http://schemas.microsoft.com/office/spreadsheetml/2009/9/main" objectType="CheckBox" checked="Checked" fmlaLink="$B$13" lockText="1" noThreeD="1"/>
</file>

<file path=xl/ctrlProps/ctrlProp328.xml><?xml version="1.0" encoding="utf-8"?>
<formControlPr xmlns="http://schemas.microsoft.com/office/spreadsheetml/2009/9/main" objectType="CheckBox" checked="Checked" fmlaLink="$B$15" lockText="1" noThreeD="1"/>
</file>

<file path=xl/ctrlProps/ctrlProp329.xml><?xml version="1.0" encoding="utf-8"?>
<formControlPr xmlns="http://schemas.microsoft.com/office/spreadsheetml/2009/9/main" objectType="CheckBox" checked="Checked" fmlaLink="$B$17" lockText="1" noThreeD="1"/>
</file>

<file path=xl/ctrlProps/ctrlProp33.xml><?xml version="1.0" encoding="utf-8"?>
<formControlPr xmlns="http://schemas.microsoft.com/office/spreadsheetml/2009/9/main" objectType="CheckBox" fmlaLink="$B$3" lockText="1" noThreeD="1"/>
</file>

<file path=xl/ctrlProps/ctrlProp330.xml><?xml version="1.0" encoding="utf-8"?>
<formControlPr xmlns="http://schemas.microsoft.com/office/spreadsheetml/2009/9/main" objectType="CheckBox" checked="Checked" fmlaLink="$B$19" lockText="1" noThreeD="1"/>
</file>

<file path=xl/ctrlProps/ctrlProp331.xml><?xml version="1.0" encoding="utf-8"?>
<formControlPr xmlns="http://schemas.microsoft.com/office/spreadsheetml/2009/9/main" objectType="CheckBox" fmlaLink="$B$21" lockText="1" noThreeD="1"/>
</file>

<file path=xl/ctrlProps/ctrlProp332.xml><?xml version="1.0" encoding="utf-8"?>
<formControlPr xmlns="http://schemas.microsoft.com/office/spreadsheetml/2009/9/main" objectType="CheckBox" fmlaLink="$B$23" lockText="1" noThreeD="1"/>
</file>

<file path=xl/ctrlProps/ctrlProp333.xml><?xml version="1.0" encoding="utf-8"?>
<formControlPr xmlns="http://schemas.microsoft.com/office/spreadsheetml/2009/9/main" objectType="CheckBox" fmlaLink="$B$25" lockText="1" noThreeD="1"/>
</file>

<file path=xl/ctrlProps/ctrlProp334.xml><?xml version="1.0" encoding="utf-8"?>
<formControlPr xmlns="http://schemas.microsoft.com/office/spreadsheetml/2009/9/main" objectType="CheckBox" fmlaLink="$B$27" lockText="1" noThreeD="1"/>
</file>

<file path=xl/ctrlProps/ctrlProp335.xml><?xml version="1.0" encoding="utf-8"?>
<formControlPr xmlns="http://schemas.microsoft.com/office/spreadsheetml/2009/9/main" objectType="CheckBox" fmlaLink="$B$29" lockText="1" noThreeD="1"/>
</file>

<file path=xl/ctrlProps/ctrlProp336.xml><?xml version="1.0" encoding="utf-8"?>
<formControlPr xmlns="http://schemas.microsoft.com/office/spreadsheetml/2009/9/main" objectType="CheckBox" fmlaLink="$B$31" lockText="1" noThreeD="1"/>
</file>

<file path=xl/ctrlProps/ctrlProp337.xml><?xml version="1.0" encoding="utf-8"?>
<formControlPr xmlns="http://schemas.microsoft.com/office/spreadsheetml/2009/9/main" objectType="CheckBox" fmlaLink="$B$33" lockText="1" noThreeD="1"/>
</file>

<file path=xl/ctrlProps/ctrlProp338.xml><?xml version="1.0" encoding="utf-8"?>
<formControlPr xmlns="http://schemas.microsoft.com/office/spreadsheetml/2009/9/main" objectType="CheckBox" checked="Checked" fmlaLink="$C$5" lockText="1" noThreeD="1"/>
</file>

<file path=xl/ctrlProps/ctrlProp339.xml><?xml version="1.0" encoding="utf-8"?>
<formControlPr xmlns="http://schemas.microsoft.com/office/spreadsheetml/2009/9/main" objectType="CheckBox" checked="Checked" fmlaLink="$C$7" lockText="1" noThreeD="1"/>
</file>

<file path=xl/ctrlProps/ctrlProp34.xml><?xml version="1.0" encoding="utf-8"?>
<formControlPr xmlns="http://schemas.microsoft.com/office/spreadsheetml/2009/9/main" objectType="CheckBox" fmlaLink="$C$3" lockText="1" noThreeD="1"/>
</file>

<file path=xl/ctrlProps/ctrlProp340.xml><?xml version="1.0" encoding="utf-8"?>
<formControlPr xmlns="http://schemas.microsoft.com/office/spreadsheetml/2009/9/main" objectType="CheckBox" fmlaLink="$C$9" lockText="1" noThreeD="1"/>
</file>

<file path=xl/ctrlProps/ctrlProp341.xml><?xml version="1.0" encoding="utf-8"?>
<formControlPr xmlns="http://schemas.microsoft.com/office/spreadsheetml/2009/9/main" objectType="CheckBox" checked="Checked" fmlaLink="$C$11" lockText="1" noThreeD="1"/>
</file>

<file path=xl/ctrlProps/ctrlProp342.xml><?xml version="1.0" encoding="utf-8"?>
<formControlPr xmlns="http://schemas.microsoft.com/office/spreadsheetml/2009/9/main" objectType="CheckBox" fmlaLink="$C$13" lockText="1" noThreeD="1"/>
</file>

<file path=xl/ctrlProps/ctrlProp343.xml><?xml version="1.0" encoding="utf-8"?>
<formControlPr xmlns="http://schemas.microsoft.com/office/spreadsheetml/2009/9/main" objectType="CheckBox" checked="Checked" fmlaLink="$C$15" lockText="1" noThreeD="1"/>
</file>

<file path=xl/ctrlProps/ctrlProp344.xml><?xml version="1.0" encoding="utf-8"?>
<formControlPr xmlns="http://schemas.microsoft.com/office/spreadsheetml/2009/9/main" objectType="CheckBox" fmlaLink="$C$17" lockText="1" noThreeD="1"/>
</file>

<file path=xl/ctrlProps/ctrlProp345.xml><?xml version="1.0" encoding="utf-8"?>
<formControlPr xmlns="http://schemas.microsoft.com/office/spreadsheetml/2009/9/main" objectType="CheckBox" checked="Checked" fmlaLink="$C$19" lockText="1" noThreeD="1"/>
</file>

<file path=xl/ctrlProps/ctrlProp346.xml><?xml version="1.0" encoding="utf-8"?>
<formControlPr xmlns="http://schemas.microsoft.com/office/spreadsheetml/2009/9/main" objectType="CheckBox" fmlaLink="$C$21" lockText="1" noThreeD="1"/>
</file>

<file path=xl/ctrlProps/ctrlProp347.xml><?xml version="1.0" encoding="utf-8"?>
<formControlPr xmlns="http://schemas.microsoft.com/office/spreadsheetml/2009/9/main" objectType="CheckBox" fmlaLink="$C$23" lockText="1" noThreeD="1"/>
</file>

<file path=xl/ctrlProps/ctrlProp348.xml><?xml version="1.0" encoding="utf-8"?>
<formControlPr xmlns="http://schemas.microsoft.com/office/spreadsheetml/2009/9/main" objectType="CheckBox" fmlaLink="$C$25" lockText="1" noThreeD="1"/>
</file>

<file path=xl/ctrlProps/ctrlProp349.xml><?xml version="1.0" encoding="utf-8"?>
<formControlPr xmlns="http://schemas.microsoft.com/office/spreadsheetml/2009/9/main" objectType="CheckBox" fmlaLink="$C$27" lockText="1" noThreeD="1"/>
</file>

<file path=xl/ctrlProps/ctrlProp35.xml><?xml version="1.0" encoding="utf-8"?>
<formControlPr xmlns="http://schemas.microsoft.com/office/spreadsheetml/2009/9/main" objectType="CheckBox" fmlaLink="$B$5" lockText="1" noThreeD="1"/>
</file>

<file path=xl/ctrlProps/ctrlProp350.xml><?xml version="1.0" encoding="utf-8"?>
<formControlPr xmlns="http://schemas.microsoft.com/office/spreadsheetml/2009/9/main" objectType="CheckBox" fmlaLink="$C$29" lockText="1" noThreeD="1"/>
</file>

<file path=xl/ctrlProps/ctrlProp351.xml><?xml version="1.0" encoding="utf-8"?>
<formControlPr xmlns="http://schemas.microsoft.com/office/spreadsheetml/2009/9/main" objectType="CheckBox" fmlaLink="$C$31" lockText="1" noThreeD="1"/>
</file>

<file path=xl/ctrlProps/ctrlProp352.xml><?xml version="1.0" encoding="utf-8"?>
<formControlPr xmlns="http://schemas.microsoft.com/office/spreadsheetml/2009/9/main" objectType="CheckBox" fmlaLink="$C$33" lockText="1" noThreeD="1"/>
</file>

<file path=xl/ctrlProps/ctrlProp36.xml><?xml version="1.0" encoding="utf-8"?>
<formControlPr xmlns="http://schemas.microsoft.com/office/spreadsheetml/2009/9/main" objectType="CheckBox" fmlaLink="$B$7" lockText="1" noThreeD="1"/>
</file>

<file path=xl/ctrlProps/ctrlProp37.xml><?xml version="1.0" encoding="utf-8"?>
<formControlPr xmlns="http://schemas.microsoft.com/office/spreadsheetml/2009/9/main" objectType="CheckBox" fmlaLink="$B$9" lockText="1" noThreeD="1"/>
</file>

<file path=xl/ctrlProps/ctrlProp38.xml><?xml version="1.0" encoding="utf-8"?>
<formControlPr xmlns="http://schemas.microsoft.com/office/spreadsheetml/2009/9/main" objectType="CheckBox" fmlaLink="$B$11" lockText="1" noThreeD="1"/>
</file>

<file path=xl/ctrlProps/ctrlProp39.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B$7" lockText="1" noThreeD="1"/>
</file>

<file path=xl/ctrlProps/ctrlProp40.xml><?xml version="1.0" encoding="utf-8"?>
<formControlPr xmlns="http://schemas.microsoft.com/office/spreadsheetml/2009/9/main" objectType="CheckBox" fmlaLink="$B$15" lockText="1" noThreeD="1"/>
</file>

<file path=xl/ctrlProps/ctrlProp41.xml><?xml version="1.0" encoding="utf-8"?>
<formControlPr xmlns="http://schemas.microsoft.com/office/spreadsheetml/2009/9/main" objectType="CheckBox" fmlaLink="$B$17" lockText="1" noThreeD="1"/>
</file>

<file path=xl/ctrlProps/ctrlProp42.xml><?xml version="1.0" encoding="utf-8"?>
<formControlPr xmlns="http://schemas.microsoft.com/office/spreadsheetml/2009/9/main" objectType="CheckBox" fmlaLink="$B$19" lockText="1" noThreeD="1"/>
</file>

<file path=xl/ctrlProps/ctrlProp43.xml><?xml version="1.0" encoding="utf-8"?>
<formControlPr xmlns="http://schemas.microsoft.com/office/spreadsheetml/2009/9/main" objectType="CheckBox" fmlaLink="$B$21" lockText="1" noThreeD="1"/>
</file>

<file path=xl/ctrlProps/ctrlProp44.xml><?xml version="1.0" encoding="utf-8"?>
<formControlPr xmlns="http://schemas.microsoft.com/office/spreadsheetml/2009/9/main" objectType="CheckBox" fmlaLink="$B$23" lockText="1" noThreeD="1"/>
</file>

<file path=xl/ctrlProps/ctrlProp45.xml><?xml version="1.0" encoding="utf-8"?>
<formControlPr xmlns="http://schemas.microsoft.com/office/spreadsheetml/2009/9/main" objectType="CheckBox" fmlaLink="$B$25" lockText="1" noThreeD="1"/>
</file>

<file path=xl/ctrlProps/ctrlProp46.xml><?xml version="1.0" encoding="utf-8"?>
<formControlPr xmlns="http://schemas.microsoft.com/office/spreadsheetml/2009/9/main" objectType="CheckBox" fmlaLink="$B$27" lockText="1" noThreeD="1"/>
</file>

<file path=xl/ctrlProps/ctrlProp47.xml><?xml version="1.0" encoding="utf-8"?>
<formControlPr xmlns="http://schemas.microsoft.com/office/spreadsheetml/2009/9/main" objectType="CheckBox" fmlaLink="$B$29" lockText="1" noThreeD="1"/>
</file>

<file path=xl/ctrlProps/ctrlProp48.xml><?xml version="1.0" encoding="utf-8"?>
<formControlPr xmlns="http://schemas.microsoft.com/office/spreadsheetml/2009/9/main" objectType="CheckBox" fmlaLink="$B$31" lockText="1" noThreeD="1"/>
</file>

<file path=xl/ctrlProps/ctrlProp49.xml><?xml version="1.0" encoding="utf-8"?>
<formControlPr xmlns="http://schemas.microsoft.com/office/spreadsheetml/2009/9/main" objectType="CheckBox" fmlaLink="$B$33" lockText="1" noThreeD="1"/>
</file>

<file path=xl/ctrlProps/ctrlProp5.xml><?xml version="1.0" encoding="utf-8"?>
<formControlPr xmlns="http://schemas.microsoft.com/office/spreadsheetml/2009/9/main" objectType="CheckBox" fmlaLink="$B$9" lockText="1" noThreeD="1"/>
</file>

<file path=xl/ctrlProps/ctrlProp50.xml><?xml version="1.0" encoding="utf-8"?>
<formControlPr xmlns="http://schemas.microsoft.com/office/spreadsheetml/2009/9/main" objectType="CheckBox" fmlaLink="$C$5" lockText="1" noThreeD="1"/>
</file>

<file path=xl/ctrlProps/ctrlProp51.xml><?xml version="1.0" encoding="utf-8"?>
<formControlPr xmlns="http://schemas.microsoft.com/office/spreadsheetml/2009/9/main" objectType="CheckBox" fmlaLink="$C$7" lockText="1" noThreeD="1"/>
</file>

<file path=xl/ctrlProps/ctrlProp52.xml><?xml version="1.0" encoding="utf-8"?>
<formControlPr xmlns="http://schemas.microsoft.com/office/spreadsheetml/2009/9/main" objectType="CheckBox" fmlaLink="$C$9" lockText="1" noThreeD="1"/>
</file>

<file path=xl/ctrlProps/ctrlProp53.xml><?xml version="1.0" encoding="utf-8"?>
<formControlPr xmlns="http://schemas.microsoft.com/office/spreadsheetml/2009/9/main" objectType="CheckBox" fmlaLink="$C$11" lockText="1" noThreeD="1"/>
</file>

<file path=xl/ctrlProps/ctrlProp54.xml><?xml version="1.0" encoding="utf-8"?>
<formControlPr xmlns="http://schemas.microsoft.com/office/spreadsheetml/2009/9/main" objectType="CheckBox" fmlaLink="$C$13" lockText="1" noThreeD="1"/>
</file>

<file path=xl/ctrlProps/ctrlProp55.xml><?xml version="1.0" encoding="utf-8"?>
<formControlPr xmlns="http://schemas.microsoft.com/office/spreadsheetml/2009/9/main" objectType="CheckBox" fmlaLink="$C$15" lockText="1" noThreeD="1"/>
</file>

<file path=xl/ctrlProps/ctrlProp56.xml><?xml version="1.0" encoding="utf-8"?>
<formControlPr xmlns="http://schemas.microsoft.com/office/spreadsheetml/2009/9/main" objectType="CheckBox" fmlaLink="$C$17" lockText="1" noThreeD="1"/>
</file>

<file path=xl/ctrlProps/ctrlProp57.xml><?xml version="1.0" encoding="utf-8"?>
<formControlPr xmlns="http://schemas.microsoft.com/office/spreadsheetml/2009/9/main" objectType="CheckBox" fmlaLink="$C$19" lockText="1" noThreeD="1"/>
</file>

<file path=xl/ctrlProps/ctrlProp58.xml><?xml version="1.0" encoding="utf-8"?>
<formControlPr xmlns="http://schemas.microsoft.com/office/spreadsheetml/2009/9/main" objectType="CheckBox" fmlaLink="$C$21" lockText="1" noThreeD="1"/>
</file>

<file path=xl/ctrlProps/ctrlProp59.xml><?xml version="1.0" encoding="utf-8"?>
<formControlPr xmlns="http://schemas.microsoft.com/office/spreadsheetml/2009/9/main" objectType="CheckBox" fmlaLink="$C$23" lockText="1" noThreeD="1"/>
</file>

<file path=xl/ctrlProps/ctrlProp6.xml><?xml version="1.0" encoding="utf-8"?>
<formControlPr xmlns="http://schemas.microsoft.com/office/spreadsheetml/2009/9/main" objectType="CheckBox" fmlaLink="$B$11" lockText="1" noThreeD="1"/>
</file>

<file path=xl/ctrlProps/ctrlProp60.xml><?xml version="1.0" encoding="utf-8"?>
<formControlPr xmlns="http://schemas.microsoft.com/office/spreadsheetml/2009/9/main" objectType="CheckBox" fmlaLink="$C$25" lockText="1" noThreeD="1"/>
</file>

<file path=xl/ctrlProps/ctrlProp61.xml><?xml version="1.0" encoding="utf-8"?>
<formControlPr xmlns="http://schemas.microsoft.com/office/spreadsheetml/2009/9/main" objectType="CheckBox" fmlaLink="$C$27" lockText="1" noThreeD="1"/>
</file>

<file path=xl/ctrlProps/ctrlProp62.xml><?xml version="1.0" encoding="utf-8"?>
<formControlPr xmlns="http://schemas.microsoft.com/office/spreadsheetml/2009/9/main" objectType="CheckBox" fmlaLink="$C$29" lockText="1" noThreeD="1"/>
</file>

<file path=xl/ctrlProps/ctrlProp63.xml><?xml version="1.0" encoding="utf-8"?>
<formControlPr xmlns="http://schemas.microsoft.com/office/spreadsheetml/2009/9/main" objectType="CheckBox" fmlaLink="$C$31" lockText="1" noThreeD="1"/>
</file>

<file path=xl/ctrlProps/ctrlProp64.xml><?xml version="1.0" encoding="utf-8"?>
<formControlPr xmlns="http://schemas.microsoft.com/office/spreadsheetml/2009/9/main" objectType="CheckBox" fmlaLink="$C$33" lockText="1" noThreeD="1"/>
</file>

<file path=xl/ctrlProps/ctrlProp65.xml><?xml version="1.0" encoding="utf-8"?>
<formControlPr xmlns="http://schemas.microsoft.com/office/spreadsheetml/2009/9/main" objectType="CheckBox" checked="Checked" fmlaLink="$B$3" lockText="1" noThreeD="1"/>
</file>

<file path=xl/ctrlProps/ctrlProp66.xml><?xml version="1.0" encoding="utf-8"?>
<formControlPr xmlns="http://schemas.microsoft.com/office/spreadsheetml/2009/9/main" objectType="CheckBox" checked="Checked" fmlaLink="$C$3" lockText="1" noThreeD="1"/>
</file>

<file path=xl/ctrlProps/ctrlProp67.xml><?xml version="1.0" encoding="utf-8"?>
<formControlPr xmlns="http://schemas.microsoft.com/office/spreadsheetml/2009/9/main" objectType="CheckBox" checked="Checked" fmlaLink="$B$5" lockText="1" noThreeD="1"/>
</file>

<file path=xl/ctrlProps/ctrlProp68.xml><?xml version="1.0" encoding="utf-8"?>
<formControlPr xmlns="http://schemas.microsoft.com/office/spreadsheetml/2009/9/main" objectType="CheckBox" checked="Checked" fmlaLink="$B$7" lockText="1" noThreeD="1"/>
</file>

<file path=xl/ctrlProps/ctrlProp69.xml><?xml version="1.0" encoding="utf-8"?>
<formControlPr xmlns="http://schemas.microsoft.com/office/spreadsheetml/2009/9/main" objectType="CheckBox" checked="Checked" fmlaLink="$B$9" lockText="1" noThreeD="1"/>
</file>

<file path=xl/ctrlProps/ctrlProp7.xml><?xml version="1.0" encoding="utf-8"?>
<formControlPr xmlns="http://schemas.microsoft.com/office/spreadsheetml/2009/9/main" objectType="CheckBox" fmlaLink="$B$13" lockText="1" noThreeD="1"/>
</file>

<file path=xl/ctrlProps/ctrlProp70.xml><?xml version="1.0" encoding="utf-8"?>
<formControlPr xmlns="http://schemas.microsoft.com/office/spreadsheetml/2009/9/main" objectType="CheckBox" checked="Checked" fmlaLink="$B$11" lockText="1" noThreeD="1"/>
</file>

<file path=xl/ctrlProps/ctrlProp71.xml><?xml version="1.0" encoding="utf-8"?>
<formControlPr xmlns="http://schemas.microsoft.com/office/spreadsheetml/2009/9/main" objectType="CheckBox" checked="Checked" fmlaLink="$B$13" lockText="1" noThreeD="1"/>
</file>

<file path=xl/ctrlProps/ctrlProp72.xml><?xml version="1.0" encoding="utf-8"?>
<formControlPr xmlns="http://schemas.microsoft.com/office/spreadsheetml/2009/9/main" objectType="CheckBox" checked="Checked" fmlaLink="$B$15" lockText="1" noThreeD="1"/>
</file>

<file path=xl/ctrlProps/ctrlProp73.xml><?xml version="1.0" encoding="utf-8"?>
<formControlPr xmlns="http://schemas.microsoft.com/office/spreadsheetml/2009/9/main" objectType="CheckBox" checked="Checked" fmlaLink="$B$17" lockText="1" noThreeD="1"/>
</file>

<file path=xl/ctrlProps/ctrlProp74.xml><?xml version="1.0" encoding="utf-8"?>
<formControlPr xmlns="http://schemas.microsoft.com/office/spreadsheetml/2009/9/main" objectType="CheckBox" checked="Checked" fmlaLink="$B$19" lockText="1" noThreeD="1"/>
</file>

<file path=xl/ctrlProps/ctrlProp75.xml><?xml version="1.0" encoding="utf-8"?>
<formControlPr xmlns="http://schemas.microsoft.com/office/spreadsheetml/2009/9/main" objectType="CheckBox" fmlaLink="$B$21" lockText="1" noThreeD="1"/>
</file>

<file path=xl/ctrlProps/ctrlProp76.xml><?xml version="1.0" encoding="utf-8"?>
<formControlPr xmlns="http://schemas.microsoft.com/office/spreadsheetml/2009/9/main" objectType="CheckBox" fmlaLink="$B$23" lockText="1" noThreeD="1"/>
</file>

<file path=xl/ctrlProps/ctrlProp77.xml><?xml version="1.0" encoding="utf-8"?>
<formControlPr xmlns="http://schemas.microsoft.com/office/spreadsheetml/2009/9/main" objectType="CheckBox" fmlaLink="$B$25" lockText="1" noThreeD="1"/>
</file>

<file path=xl/ctrlProps/ctrlProp78.xml><?xml version="1.0" encoding="utf-8"?>
<formControlPr xmlns="http://schemas.microsoft.com/office/spreadsheetml/2009/9/main" objectType="CheckBox" fmlaLink="$B$27" lockText="1" noThreeD="1"/>
</file>

<file path=xl/ctrlProps/ctrlProp79.xml><?xml version="1.0" encoding="utf-8"?>
<formControlPr xmlns="http://schemas.microsoft.com/office/spreadsheetml/2009/9/main" objectType="CheckBox" fmlaLink="$B$29" lockText="1" noThreeD="1"/>
</file>

<file path=xl/ctrlProps/ctrlProp8.xml><?xml version="1.0" encoding="utf-8"?>
<formControlPr xmlns="http://schemas.microsoft.com/office/spreadsheetml/2009/9/main" objectType="CheckBox" fmlaLink="$B$15" lockText="1" noThreeD="1"/>
</file>

<file path=xl/ctrlProps/ctrlProp80.xml><?xml version="1.0" encoding="utf-8"?>
<formControlPr xmlns="http://schemas.microsoft.com/office/spreadsheetml/2009/9/main" objectType="CheckBox" fmlaLink="$B$31" lockText="1" noThreeD="1"/>
</file>

<file path=xl/ctrlProps/ctrlProp81.xml><?xml version="1.0" encoding="utf-8"?>
<formControlPr xmlns="http://schemas.microsoft.com/office/spreadsheetml/2009/9/main" objectType="CheckBox" fmlaLink="$B$33" lockText="1" noThreeD="1"/>
</file>

<file path=xl/ctrlProps/ctrlProp82.xml><?xml version="1.0" encoding="utf-8"?>
<formControlPr xmlns="http://schemas.microsoft.com/office/spreadsheetml/2009/9/main" objectType="CheckBox" checked="Checked" fmlaLink="$C$5" lockText="1" noThreeD="1"/>
</file>

<file path=xl/ctrlProps/ctrlProp83.xml><?xml version="1.0" encoding="utf-8"?>
<formControlPr xmlns="http://schemas.microsoft.com/office/spreadsheetml/2009/9/main" objectType="CheckBox" checked="Checked" fmlaLink="$C$7" lockText="1" noThreeD="1"/>
</file>

<file path=xl/ctrlProps/ctrlProp84.xml><?xml version="1.0" encoding="utf-8"?>
<formControlPr xmlns="http://schemas.microsoft.com/office/spreadsheetml/2009/9/main" objectType="CheckBox" checked="Checked" fmlaLink="$C$9" lockText="1" noThreeD="1"/>
</file>

<file path=xl/ctrlProps/ctrlProp85.xml><?xml version="1.0" encoding="utf-8"?>
<formControlPr xmlns="http://schemas.microsoft.com/office/spreadsheetml/2009/9/main" objectType="CheckBox" checked="Checked" fmlaLink="$C$11" lockText="1" noThreeD="1"/>
</file>

<file path=xl/ctrlProps/ctrlProp86.xml><?xml version="1.0" encoding="utf-8"?>
<formControlPr xmlns="http://schemas.microsoft.com/office/spreadsheetml/2009/9/main" objectType="CheckBox" checked="Checked" fmlaLink="$C$13" lockText="1" noThreeD="1"/>
</file>

<file path=xl/ctrlProps/ctrlProp87.xml><?xml version="1.0" encoding="utf-8"?>
<formControlPr xmlns="http://schemas.microsoft.com/office/spreadsheetml/2009/9/main" objectType="CheckBox" checked="Checked" fmlaLink="$C$15" lockText="1" noThreeD="1"/>
</file>

<file path=xl/ctrlProps/ctrlProp88.xml><?xml version="1.0" encoding="utf-8"?>
<formControlPr xmlns="http://schemas.microsoft.com/office/spreadsheetml/2009/9/main" objectType="CheckBox" checked="Checked" fmlaLink="$C$17" lockText="1" noThreeD="1"/>
</file>

<file path=xl/ctrlProps/ctrlProp89.xml><?xml version="1.0" encoding="utf-8"?>
<formControlPr xmlns="http://schemas.microsoft.com/office/spreadsheetml/2009/9/main" objectType="CheckBox" checked="Checked" fmlaLink="$C$19" lockText="1" noThreeD="1"/>
</file>

<file path=xl/ctrlProps/ctrlProp9.xml><?xml version="1.0" encoding="utf-8"?>
<formControlPr xmlns="http://schemas.microsoft.com/office/spreadsheetml/2009/9/main" objectType="CheckBox" fmlaLink="$B$17" lockText="1" noThreeD="1"/>
</file>

<file path=xl/ctrlProps/ctrlProp90.xml><?xml version="1.0" encoding="utf-8"?>
<formControlPr xmlns="http://schemas.microsoft.com/office/spreadsheetml/2009/9/main" objectType="CheckBox" fmlaLink="$C$21" lockText="1" noThreeD="1"/>
</file>

<file path=xl/ctrlProps/ctrlProp91.xml><?xml version="1.0" encoding="utf-8"?>
<formControlPr xmlns="http://schemas.microsoft.com/office/spreadsheetml/2009/9/main" objectType="CheckBox" fmlaLink="$C$23" lockText="1" noThreeD="1"/>
</file>

<file path=xl/ctrlProps/ctrlProp92.xml><?xml version="1.0" encoding="utf-8"?>
<formControlPr xmlns="http://schemas.microsoft.com/office/spreadsheetml/2009/9/main" objectType="CheckBox" fmlaLink="$C$25" lockText="1" noThreeD="1"/>
</file>

<file path=xl/ctrlProps/ctrlProp93.xml><?xml version="1.0" encoding="utf-8"?>
<formControlPr xmlns="http://schemas.microsoft.com/office/spreadsheetml/2009/9/main" objectType="CheckBox" fmlaLink="$C$27" lockText="1" noThreeD="1"/>
</file>

<file path=xl/ctrlProps/ctrlProp94.xml><?xml version="1.0" encoding="utf-8"?>
<formControlPr xmlns="http://schemas.microsoft.com/office/spreadsheetml/2009/9/main" objectType="CheckBox" fmlaLink="$C$29" lockText="1" noThreeD="1"/>
</file>

<file path=xl/ctrlProps/ctrlProp95.xml><?xml version="1.0" encoding="utf-8"?>
<formControlPr xmlns="http://schemas.microsoft.com/office/spreadsheetml/2009/9/main" objectType="CheckBox" fmlaLink="$C$31" lockText="1" noThreeD="1"/>
</file>

<file path=xl/ctrlProps/ctrlProp96.xml><?xml version="1.0" encoding="utf-8"?>
<formControlPr xmlns="http://schemas.microsoft.com/office/spreadsheetml/2009/9/main" objectType="CheckBox" fmlaLink="$C$33" lockText="1" noThreeD="1"/>
</file>

<file path=xl/ctrlProps/ctrlProp97.xml><?xml version="1.0" encoding="utf-8"?>
<formControlPr xmlns="http://schemas.microsoft.com/office/spreadsheetml/2009/9/main" objectType="CheckBox" checked="Checked" fmlaLink="$B$3" lockText="1" noThreeD="1"/>
</file>

<file path=xl/ctrlProps/ctrlProp98.xml><?xml version="1.0" encoding="utf-8"?>
<formControlPr xmlns="http://schemas.microsoft.com/office/spreadsheetml/2009/9/main" objectType="CheckBox" checked="Checked" fmlaLink="$C$3" lockText="1" noThreeD="1"/>
</file>

<file path=xl/ctrlProps/ctrlProp99.xml><?xml version="1.0" encoding="utf-8"?>
<formControlPr xmlns="http://schemas.microsoft.com/office/spreadsheetml/2009/9/main" objectType="CheckBox" checked="Checked" fmlaLink="$B$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100-000017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100-000018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A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A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A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A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A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A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A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A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A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A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A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A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A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A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A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A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A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A00-00001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A00-00001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A00-00001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A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A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A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A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A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A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A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B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B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B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B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B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B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B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B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B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B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B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B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B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B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B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B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B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B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B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B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B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B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B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B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B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B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B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B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B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B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2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200-000006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200-00000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2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2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200-00000A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200-00000B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200-00000C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200-00000D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200-00000E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200-00000F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200-000010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200-00001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200-00001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200-00001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200-00001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200-00001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200-000016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200-00001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200-00001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200-00001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200-00001A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200-00001B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200-00001C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200-00001D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200-00001E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200-00001F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200-000020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4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4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6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6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6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6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6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6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6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6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6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6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6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6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6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6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6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6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6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6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6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6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6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6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6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6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6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6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6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6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700-00000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7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7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7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7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7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7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7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7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8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8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8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8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8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8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8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8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8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8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8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8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8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8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8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8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8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8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8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8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8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8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8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8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8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800-00001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800-00001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800-00002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9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9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9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9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9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9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9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9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9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9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9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9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9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9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9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9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9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9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9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9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9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9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9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9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9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9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9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9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Courier"/>
        <a:ea typeface="Courier"/>
        <a:cs typeface="Courier"/>
      </a:majorFont>
      <a:minorFont>
        <a:latin typeface="Courier"/>
        <a:ea typeface="Courier"/>
        <a:cs typeface="Courier"/>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1" i="0" u="none" strike="noStrike" cap="none" spc="0" normalizeH="0" baseline="0">
            <a:ln>
              <a:noFill/>
            </a:ln>
            <a:solidFill>
              <a:srgbClr val="FFFFFF"/>
            </a:solidFill>
            <a:effectLst/>
            <a:uFillTx/>
            <a:latin typeface="+mn-lt"/>
            <a:ea typeface="+mn-ea"/>
            <a:cs typeface="+mn-cs"/>
            <a:sym typeface="Courier"/>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Courier"/>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266.xml"/><Relationship Id="rId18" Type="http://schemas.openxmlformats.org/officeDocument/2006/relationships/ctrlProp" Target="../ctrlProps/ctrlProp271.xml"/><Relationship Id="rId26" Type="http://schemas.openxmlformats.org/officeDocument/2006/relationships/ctrlProp" Target="../ctrlProps/ctrlProp279.xml"/><Relationship Id="rId3" Type="http://schemas.openxmlformats.org/officeDocument/2006/relationships/vmlDrawing" Target="../drawings/vmlDrawing9.vml"/><Relationship Id="rId21" Type="http://schemas.openxmlformats.org/officeDocument/2006/relationships/ctrlProp" Target="../ctrlProps/ctrlProp274.xml"/><Relationship Id="rId34" Type="http://schemas.openxmlformats.org/officeDocument/2006/relationships/ctrlProp" Target="../ctrlProps/ctrlProp287.xml"/><Relationship Id="rId7" Type="http://schemas.openxmlformats.org/officeDocument/2006/relationships/ctrlProp" Target="../ctrlProps/ctrlProp260.xml"/><Relationship Id="rId12" Type="http://schemas.openxmlformats.org/officeDocument/2006/relationships/ctrlProp" Target="../ctrlProps/ctrlProp265.xml"/><Relationship Id="rId17" Type="http://schemas.openxmlformats.org/officeDocument/2006/relationships/ctrlProp" Target="../ctrlProps/ctrlProp270.xml"/><Relationship Id="rId25" Type="http://schemas.openxmlformats.org/officeDocument/2006/relationships/ctrlProp" Target="../ctrlProps/ctrlProp278.xml"/><Relationship Id="rId33" Type="http://schemas.openxmlformats.org/officeDocument/2006/relationships/ctrlProp" Target="../ctrlProps/ctrlProp286.xml"/><Relationship Id="rId2" Type="http://schemas.openxmlformats.org/officeDocument/2006/relationships/drawing" Target="../drawings/drawing9.xml"/><Relationship Id="rId16" Type="http://schemas.openxmlformats.org/officeDocument/2006/relationships/ctrlProp" Target="../ctrlProps/ctrlProp269.xml"/><Relationship Id="rId20" Type="http://schemas.openxmlformats.org/officeDocument/2006/relationships/ctrlProp" Target="../ctrlProps/ctrlProp273.xml"/><Relationship Id="rId29" Type="http://schemas.openxmlformats.org/officeDocument/2006/relationships/ctrlProp" Target="../ctrlProps/ctrlProp282.xml"/><Relationship Id="rId1" Type="http://schemas.openxmlformats.org/officeDocument/2006/relationships/printerSettings" Target="../printerSettings/printerSettings9.bin"/><Relationship Id="rId6" Type="http://schemas.openxmlformats.org/officeDocument/2006/relationships/ctrlProp" Target="../ctrlProps/ctrlProp259.xml"/><Relationship Id="rId11" Type="http://schemas.openxmlformats.org/officeDocument/2006/relationships/ctrlProp" Target="../ctrlProps/ctrlProp264.xml"/><Relationship Id="rId24" Type="http://schemas.openxmlformats.org/officeDocument/2006/relationships/ctrlProp" Target="../ctrlProps/ctrlProp277.xml"/><Relationship Id="rId32" Type="http://schemas.openxmlformats.org/officeDocument/2006/relationships/ctrlProp" Target="../ctrlProps/ctrlProp285.xml"/><Relationship Id="rId5" Type="http://schemas.openxmlformats.org/officeDocument/2006/relationships/ctrlProp" Target="../ctrlProps/ctrlProp258.xml"/><Relationship Id="rId15" Type="http://schemas.openxmlformats.org/officeDocument/2006/relationships/ctrlProp" Target="../ctrlProps/ctrlProp268.xml"/><Relationship Id="rId23" Type="http://schemas.openxmlformats.org/officeDocument/2006/relationships/ctrlProp" Target="../ctrlProps/ctrlProp276.xml"/><Relationship Id="rId28" Type="http://schemas.openxmlformats.org/officeDocument/2006/relationships/ctrlProp" Target="../ctrlProps/ctrlProp281.xml"/><Relationship Id="rId10" Type="http://schemas.openxmlformats.org/officeDocument/2006/relationships/ctrlProp" Target="../ctrlProps/ctrlProp263.xml"/><Relationship Id="rId19" Type="http://schemas.openxmlformats.org/officeDocument/2006/relationships/ctrlProp" Target="../ctrlProps/ctrlProp272.xml"/><Relationship Id="rId31" Type="http://schemas.openxmlformats.org/officeDocument/2006/relationships/ctrlProp" Target="../ctrlProps/ctrlProp284.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 Id="rId22" Type="http://schemas.openxmlformats.org/officeDocument/2006/relationships/ctrlProp" Target="../ctrlProps/ctrlProp275.xml"/><Relationship Id="rId27" Type="http://schemas.openxmlformats.org/officeDocument/2006/relationships/ctrlProp" Target="../ctrlProps/ctrlProp280.xml"/><Relationship Id="rId30" Type="http://schemas.openxmlformats.org/officeDocument/2006/relationships/ctrlProp" Target="../ctrlProps/ctrlProp283.xml"/><Relationship Id="rId35" Type="http://schemas.openxmlformats.org/officeDocument/2006/relationships/ctrlProp" Target="../ctrlProps/ctrlProp288.xml"/><Relationship Id="rId8" Type="http://schemas.openxmlformats.org/officeDocument/2006/relationships/ctrlProp" Target="../ctrlProps/ctrlProp26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98.xml"/><Relationship Id="rId18" Type="http://schemas.openxmlformats.org/officeDocument/2006/relationships/ctrlProp" Target="../ctrlProps/ctrlProp303.xml"/><Relationship Id="rId26" Type="http://schemas.openxmlformats.org/officeDocument/2006/relationships/ctrlProp" Target="../ctrlProps/ctrlProp311.xml"/><Relationship Id="rId3" Type="http://schemas.openxmlformats.org/officeDocument/2006/relationships/vmlDrawing" Target="../drawings/vmlDrawing10.vml"/><Relationship Id="rId21" Type="http://schemas.openxmlformats.org/officeDocument/2006/relationships/ctrlProp" Target="../ctrlProps/ctrlProp306.xml"/><Relationship Id="rId34" Type="http://schemas.openxmlformats.org/officeDocument/2006/relationships/ctrlProp" Target="../ctrlProps/ctrlProp319.xml"/><Relationship Id="rId7" Type="http://schemas.openxmlformats.org/officeDocument/2006/relationships/ctrlProp" Target="../ctrlProps/ctrlProp292.xml"/><Relationship Id="rId12" Type="http://schemas.openxmlformats.org/officeDocument/2006/relationships/ctrlProp" Target="../ctrlProps/ctrlProp297.xml"/><Relationship Id="rId17" Type="http://schemas.openxmlformats.org/officeDocument/2006/relationships/ctrlProp" Target="../ctrlProps/ctrlProp302.xml"/><Relationship Id="rId25" Type="http://schemas.openxmlformats.org/officeDocument/2006/relationships/ctrlProp" Target="../ctrlProps/ctrlProp310.xml"/><Relationship Id="rId33" Type="http://schemas.openxmlformats.org/officeDocument/2006/relationships/ctrlProp" Target="../ctrlProps/ctrlProp318.xml"/><Relationship Id="rId2" Type="http://schemas.openxmlformats.org/officeDocument/2006/relationships/drawing" Target="../drawings/drawing10.xml"/><Relationship Id="rId16" Type="http://schemas.openxmlformats.org/officeDocument/2006/relationships/ctrlProp" Target="../ctrlProps/ctrlProp301.xml"/><Relationship Id="rId20" Type="http://schemas.openxmlformats.org/officeDocument/2006/relationships/ctrlProp" Target="../ctrlProps/ctrlProp305.xml"/><Relationship Id="rId29" Type="http://schemas.openxmlformats.org/officeDocument/2006/relationships/ctrlProp" Target="../ctrlProps/ctrlProp314.xml"/><Relationship Id="rId1" Type="http://schemas.openxmlformats.org/officeDocument/2006/relationships/printerSettings" Target="../printerSettings/printerSettings10.bin"/><Relationship Id="rId6" Type="http://schemas.openxmlformats.org/officeDocument/2006/relationships/ctrlProp" Target="../ctrlProps/ctrlProp291.xml"/><Relationship Id="rId11" Type="http://schemas.openxmlformats.org/officeDocument/2006/relationships/ctrlProp" Target="../ctrlProps/ctrlProp296.xml"/><Relationship Id="rId24" Type="http://schemas.openxmlformats.org/officeDocument/2006/relationships/ctrlProp" Target="../ctrlProps/ctrlProp309.xml"/><Relationship Id="rId32" Type="http://schemas.openxmlformats.org/officeDocument/2006/relationships/ctrlProp" Target="../ctrlProps/ctrlProp317.xml"/><Relationship Id="rId5" Type="http://schemas.openxmlformats.org/officeDocument/2006/relationships/ctrlProp" Target="../ctrlProps/ctrlProp290.xml"/><Relationship Id="rId15" Type="http://schemas.openxmlformats.org/officeDocument/2006/relationships/ctrlProp" Target="../ctrlProps/ctrlProp300.xml"/><Relationship Id="rId23" Type="http://schemas.openxmlformats.org/officeDocument/2006/relationships/ctrlProp" Target="../ctrlProps/ctrlProp308.xml"/><Relationship Id="rId28" Type="http://schemas.openxmlformats.org/officeDocument/2006/relationships/ctrlProp" Target="../ctrlProps/ctrlProp313.xml"/><Relationship Id="rId10" Type="http://schemas.openxmlformats.org/officeDocument/2006/relationships/ctrlProp" Target="../ctrlProps/ctrlProp295.xml"/><Relationship Id="rId19" Type="http://schemas.openxmlformats.org/officeDocument/2006/relationships/ctrlProp" Target="../ctrlProps/ctrlProp304.xml"/><Relationship Id="rId31" Type="http://schemas.openxmlformats.org/officeDocument/2006/relationships/ctrlProp" Target="../ctrlProps/ctrlProp316.xml"/><Relationship Id="rId4" Type="http://schemas.openxmlformats.org/officeDocument/2006/relationships/ctrlProp" Target="../ctrlProps/ctrlProp289.xml"/><Relationship Id="rId9" Type="http://schemas.openxmlformats.org/officeDocument/2006/relationships/ctrlProp" Target="../ctrlProps/ctrlProp294.xml"/><Relationship Id="rId14" Type="http://schemas.openxmlformats.org/officeDocument/2006/relationships/ctrlProp" Target="../ctrlProps/ctrlProp299.xml"/><Relationship Id="rId22" Type="http://schemas.openxmlformats.org/officeDocument/2006/relationships/ctrlProp" Target="../ctrlProps/ctrlProp307.xml"/><Relationship Id="rId27" Type="http://schemas.openxmlformats.org/officeDocument/2006/relationships/ctrlProp" Target="../ctrlProps/ctrlProp312.xml"/><Relationship Id="rId30" Type="http://schemas.openxmlformats.org/officeDocument/2006/relationships/ctrlProp" Target="../ctrlProps/ctrlProp315.xml"/><Relationship Id="rId35" Type="http://schemas.openxmlformats.org/officeDocument/2006/relationships/ctrlProp" Target="../ctrlProps/ctrlProp320.xml"/><Relationship Id="rId8" Type="http://schemas.openxmlformats.org/officeDocument/2006/relationships/ctrlProp" Target="../ctrlProps/ctrlProp29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330.xml"/><Relationship Id="rId18" Type="http://schemas.openxmlformats.org/officeDocument/2006/relationships/ctrlProp" Target="../ctrlProps/ctrlProp335.xml"/><Relationship Id="rId26" Type="http://schemas.openxmlformats.org/officeDocument/2006/relationships/ctrlProp" Target="../ctrlProps/ctrlProp343.xml"/><Relationship Id="rId3" Type="http://schemas.openxmlformats.org/officeDocument/2006/relationships/vmlDrawing" Target="../drawings/vmlDrawing11.vml"/><Relationship Id="rId21" Type="http://schemas.openxmlformats.org/officeDocument/2006/relationships/ctrlProp" Target="../ctrlProps/ctrlProp338.xml"/><Relationship Id="rId34" Type="http://schemas.openxmlformats.org/officeDocument/2006/relationships/ctrlProp" Target="../ctrlProps/ctrlProp351.xml"/><Relationship Id="rId7" Type="http://schemas.openxmlformats.org/officeDocument/2006/relationships/ctrlProp" Target="../ctrlProps/ctrlProp324.x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2" Type="http://schemas.openxmlformats.org/officeDocument/2006/relationships/drawing" Target="../drawings/drawing11.xml"/><Relationship Id="rId16" Type="http://schemas.openxmlformats.org/officeDocument/2006/relationships/ctrlProp" Target="../ctrlProps/ctrlProp333.xml"/><Relationship Id="rId20" Type="http://schemas.openxmlformats.org/officeDocument/2006/relationships/ctrlProp" Target="../ctrlProps/ctrlProp337.xml"/><Relationship Id="rId29" Type="http://schemas.openxmlformats.org/officeDocument/2006/relationships/ctrlProp" Target="../ctrlProps/ctrlProp346.xml"/><Relationship Id="rId1" Type="http://schemas.openxmlformats.org/officeDocument/2006/relationships/printerSettings" Target="../printerSettings/printerSettings11.bin"/><Relationship Id="rId6" Type="http://schemas.openxmlformats.org/officeDocument/2006/relationships/ctrlProp" Target="../ctrlProps/ctrlProp323.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5" Type="http://schemas.openxmlformats.org/officeDocument/2006/relationships/ctrlProp" Target="../ctrlProps/ctrlProp322.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10" Type="http://schemas.openxmlformats.org/officeDocument/2006/relationships/ctrlProp" Target="../ctrlProps/ctrlProp327.xml"/><Relationship Id="rId19" Type="http://schemas.openxmlformats.org/officeDocument/2006/relationships/ctrlProp" Target="../ctrlProps/ctrlProp336.xml"/><Relationship Id="rId31" Type="http://schemas.openxmlformats.org/officeDocument/2006/relationships/ctrlProp" Target="../ctrlProps/ctrlProp348.xml"/><Relationship Id="rId4" Type="http://schemas.openxmlformats.org/officeDocument/2006/relationships/ctrlProp" Target="../ctrlProps/ctrlProp321.xml"/><Relationship Id="rId9" Type="http://schemas.openxmlformats.org/officeDocument/2006/relationships/ctrlProp" Target="../ctrlProps/ctrlProp32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8" Type="http://schemas.openxmlformats.org/officeDocument/2006/relationships/ctrlProp" Target="../ctrlProps/ctrlProp32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3.v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drawing" Target="../drawings/drawing3.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3.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4.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4.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4.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8" Type="http://schemas.openxmlformats.org/officeDocument/2006/relationships/ctrlProp" Target="../ctrlProps/ctrlProp10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5.vml"/><Relationship Id="rId21" Type="http://schemas.openxmlformats.org/officeDocument/2006/relationships/ctrlProp" Target="../ctrlProps/ctrlProp146.xml"/><Relationship Id="rId34" Type="http://schemas.openxmlformats.org/officeDocument/2006/relationships/ctrlProp" Target="../ctrlProps/ctrlProp159.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33" Type="http://schemas.openxmlformats.org/officeDocument/2006/relationships/ctrlProp" Target="../ctrlProps/ctrlProp158.xml"/><Relationship Id="rId2" Type="http://schemas.openxmlformats.org/officeDocument/2006/relationships/drawing" Target="../drawings/drawing5.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5.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32" Type="http://schemas.openxmlformats.org/officeDocument/2006/relationships/ctrlProp" Target="../ctrlProps/ctrlProp157.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31" Type="http://schemas.openxmlformats.org/officeDocument/2006/relationships/ctrlProp" Target="../ctrlProps/ctrlProp15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trlProp" Target="../ctrlProps/ctrlProp155.xml"/><Relationship Id="rId35" Type="http://schemas.openxmlformats.org/officeDocument/2006/relationships/ctrlProp" Target="../ctrlProps/ctrlProp160.xml"/><Relationship Id="rId8" Type="http://schemas.openxmlformats.org/officeDocument/2006/relationships/ctrlProp" Target="../ctrlProps/ctrlProp13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6.vml"/><Relationship Id="rId21" Type="http://schemas.openxmlformats.org/officeDocument/2006/relationships/ctrlProp" Target="../ctrlProps/ctrlProp178.xml"/><Relationship Id="rId34" Type="http://schemas.openxmlformats.org/officeDocument/2006/relationships/ctrlProp" Target="../ctrlProps/ctrlProp191.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33" Type="http://schemas.openxmlformats.org/officeDocument/2006/relationships/ctrlProp" Target="../ctrlProps/ctrlProp190.xml"/><Relationship Id="rId2" Type="http://schemas.openxmlformats.org/officeDocument/2006/relationships/drawing" Target="../drawings/drawing6.xml"/><Relationship Id="rId16" Type="http://schemas.openxmlformats.org/officeDocument/2006/relationships/ctrlProp" Target="../ctrlProps/ctrlProp173.xml"/><Relationship Id="rId20" Type="http://schemas.openxmlformats.org/officeDocument/2006/relationships/ctrlProp" Target="../ctrlProps/ctrlProp177.xml"/><Relationship Id="rId29" Type="http://schemas.openxmlformats.org/officeDocument/2006/relationships/ctrlProp" Target="../ctrlProps/ctrlProp186.xml"/><Relationship Id="rId1" Type="http://schemas.openxmlformats.org/officeDocument/2006/relationships/printerSettings" Target="../printerSettings/printerSettings6.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32" Type="http://schemas.openxmlformats.org/officeDocument/2006/relationships/ctrlProp" Target="../ctrlProps/ctrlProp189.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28" Type="http://schemas.openxmlformats.org/officeDocument/2006/relationships/ctrlProp" Target="../ctrlProps/ctrlProp185.xml"/><Relationship Id="rId10" Type="http://schemas.openxmlformats.org/officeDocument/2006/relationships/ctrlProp" Target="../ctrlProps/ctrlProp167.xml"/><Relationship Id="rId19" Type="http://schemas.openxmlformats.org/officeDocument/2006/relationships/ctrlProp" Target="../ctrlProps/ctrlProp176.xml"/><Relationship Id="rId31" Type="http://schemas.openxmlformats.org/officeDocument/2006/relationships/ctrlProp" Target="../ctrlProps/ctrlProp188.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 Id="rId30" Type="http://schemas.openxmlformats.org/officeDocument/2006/relationships/ctrlProp" Target="../ctrlProps/ctrlProp187.xml"/><Relationship Id="rId35" Type="http://schemas.openxmlformats.org/officeDocument/2006/relationships/ctrlProp" Target="../ctrlProps/ctrlProp192.xml"/><Relationship Id="rId8" Type="http://schemas.openxmlformats.org/officeDocument/2006/relationships/ctrlProp" Target="../ctrlProps/ctrlProp165.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2.xml"/><Relationship Id="rId18" Type="http://schemas.openxmlformats.org/officeDocument/2006/relationships/ctrlProp" Target="../ctrlProps/ctrlProp207.xml"/><Relationship Id="rId26" Type="http://schemas.openxmlformats.org/officeDocument/2006/relationships/ctrlProp" Target="../ctrlProps/ctrlProp215.xml"/><Relationship Id="rId3" Type="http://schemas.openxmlformats.org/officeDocument/2006/relationships/vmlDrawing" Target="../drawings/vmlDrawing7.vml"/><Relationship Id="rId21" Type="http://schemas.openxmlformats.org/officeDocument/2006/relationships/ctrlProp" Target="../ctrlProps/ctrlProp210.xml"/><Relationship Id="rId34" Type="http://schemas.openxmlformats.org/officeDocument/2006/relationships/ctrlProp" Target="../ctrlProps/ctrlProp223.xml"/><Relationship Id="rId7" Type="http://schemas.openxmlformats.org/officeDocument/2006/relationships/ctrlProp" Target="../ctrlProps/ctrlProp196.xml"/><Relationship Id="rId12" Type="http://schemas.openxmlformats.org/officeDocument/2006/relationships/ctrlProp" Target="../ctrlProps/ctrlProp201.xml"/><Relationship Id="rId17" Type="http://schemas.openxmlformats.org/officeDocument/2006/relationships/ctrlProp" Target="../ctrlProps/ctrlProp206.xml"/><Relationship Id="rId25" Type="http://schemas.openxmlformats.org/officeDocument/2006/relationships/ctrlProp" Target="../ctrlProps/ctrlProp214.xml"/><Relationship Id="rId33" Type="http://schemas.openxmlformats.org/officeDocument/2006/relationships/ctrlProp" Target="../ctrlProps/ctrlProp222.xml"/><Relationship Id="rId2" Type="http://schemas.openxmlformats.org/officeDocument/2006/relationships/drawing" Target="../drawings/drawing7.xml"/><Relationship Id="rId16" Type="http://schemas.openxmlformats.org/officeDocument/2006/relationships/ctrlProp" Target="../ctrlProps/ctrlProp205.xml"/><Relationship Id="rId20" Type="http://schemas.openxmlformats.org/officeDocument/2006/relationships/ctrlProp" Target="../ctrlProps/ctrlProp209.xml"/><Relationship Id="rId29" Type="http://schemas.openxmlformats.org/officeDocument/2006/relationships/ctrlProp" Target="../ctrlProps/ctrlProp218.xml"/><Relationship Id="rId1" Type="http://schemas.openxmlformats.org/officeDocument/2006/relationships/printerSettings" Target="../printerSettings/printerSettings7.bin"/><Relationship Id="rId6" Type="http://schemas.openxmlformats.org/officeDocument/2006/relationships/ctrlProp" Target="../ctrlProps/ctrlProp195.xml"/><Relationship Id="rId11" Type="http://schemas.openxmlformats.org/officeDocument/2006/relationships/ctrlProp" Target="../ctrlProps/ctrlProp200.xml"/><Relationship Id="rId24" Type="http://schemas.openxmlformats.org/officeDocument/2006/relationships/ctrlProp" Target="../ctrlProps/ctrlProp213.xml"/><Relationship Id="rId32" Type="http://schemas.openxmlformats.org/officeDocument/2006/relationships/ctrlProp" Target="../ctrlProps/ctrlProp221.xml"/><Relationship Id="rId5" Type="http://schemas.openxmlformats.org/officeDocument/2006/relationships/ctrlProp" Target="../ctrlProps/ctrlProp194.xml"/><Relationship Id="rId15" Type="http://schemas.openxmlformats.org/officeDocument/2006/relationships/ctrlProp" Target="../ctrlProps/ctrlProp204.xml"/><Relationship Id="rId23" Type="http://schemas.openxmlformats.org/officeDocument/2006/relationships/ctrlProp" Target="../ctrlProps/ctrlProp212.xml"/><Relationship Id="rId28" Type="http://schemas.openxmlformats.org/officeDocument/2006/relationships/ctrlProp" Target="../ctrlProps/ctrlProp217.xml"/><Relationship Id="rId10" Type="http://schemas.openxmlformats.org/officeDocument/2006/relationships/ctrlProp" Target="../ctrlProps/ctrlProp199.xml"/><Relationship Id="rId19" Type="http://schemas.openxmlformats.org/officeDocument/2006/relationships/ctrlProp" Target="../ctrlProps/ctrlProp208.xml"/><Relationship Id="rId31" Type="http://schemas.openxmlformats.org/officeDocument/2006/relationships/ctrlProp" Target="../ctrlProps/ctrlProp220.xml"/><Relationship Id="rId4" Type="http://schemas.openxmlformats.org/officeDocument/2006/relationships/ctrlProp" Target="../ctrlProps/ctrlProp193.xml"/><Relationship Id="rId9" Type="http://schemas.openxmlformats.org/officeDocument/2006/relationships/ctrlProp" Target="../ctrlProps/ctrlProp198.xml"/><Relationship Id="rId14" Type="http://schemas.openxmlformats.org/officeDocument/2006/relationships/ctrlProp" Target="../ctrlProps/ctrlProp203.xml"/><Relationship Id="rId22" Type="http://schemas.openxmlformats.org/officeDocument/2006/relationships/ctrlProp" Target="../ctrlProps/ctrlProp211.xml"/><Relationship Id="rId27" Type="http://schemas.openxmlformats.org/officeDocument/2006/relationships/ctrlProp" Target="../ctrlProps/ctrlProp216.xml"/><Relationship Id="rId30" Type="http://schemas.openxmlformats.org/officeDocument/2006/relationships/ctrlProp" Target="../ctrlProps/ctrlProp219.xml"/><Relationship Id="rId35" Type="http://schemas.openxmlformats.org/officeDocument/2006/relationships/ctrlProp" Target="../ctrlProps/ctrlProp224.xml"/><Relationship Id="rId8" Type="http://schemas.openxmlformats.org/officeDocument/2006/relationships/ctrlProp" Target="../ctrlProps/ctrlProp197.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34.xml"/><Relationship Id="rId18" Type="http://schemas.openxmlformats.org/officeDocument/2006/relationships/ctrlProp" Target="../ctrlProps/ctrlProp239.xml"/><Relationship Id="rId26" Type="http://schemas.openxmlformats.org/officeDocument/2006/relationships/ctrlProp" Target="../ctrlProps/ctrlProp247.xml"/><Relationship Id="rId3" Type="http://schemas.openxmlformats.org/officeDocument/2006/relationships/vmlDrawing" Target="../drawings/vmlDrawing8.vml"/><Relationship Id="rId21" Type="http://schemas.openxmlformats.org/officeDocument/2006/relationships/ctrlProp" Target="../ctrlProps/ctrlProp242.xml"/><Relationship Id="rId34" Type="http://schemas.openxmlformats.org/officeDocument/2006/relationships/ctrlProp" Target="../ctrlProps/ctrlProp255.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33" Type="http://schemas.openxmlformats.org/officeDocument/2006/relationships/ctrlProp" Target="../ctrlProps/ctrlProp254.xml"/><Relationship Id="rId2" Type="http://schemas.openxmlformats.org/officeDocument/2006/relationships/drawing" Target="../drawings/drawing8.xml"/><Relationship Id="rId16" Type="http://schemas.openxmlformats.org/officeDocument/2006/relationships/ctrlProp" Target="../ctrlProps/ctrlProp237.xml"/><Relationship Id="rId20" Type="http://schemas.openxmlformats.org/officeDocument/2006/relationships/ctrlProp" Target="../ctrlProps/ctrlProp241.xml"/><Relationship Id="rId29" Type="http://schemas.openxmlformats.org/officeDocument/2006/relationships/ctrlProp" Target="../ctrlProps/ctrlProp250.xml"/><Relationship Id="rId1" Type="http://schemas.openxmlformats.org/officeDocument/2006/relationships/printerSettings" Target="../printerSettings/printerSettings8.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32" Type="http://schemas.openxmlformats.org/officeDocument/2006/relationships/ctrlProp" Target="../ctrlProps/ctrlProp253.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10" Type="http://schemas.openxmlformats.org/officeDocument/2006/relationships/ctrlProp" Target="../ctrlProps/ctrlProp231.xml"/><Relationship Id="rId19" Type="http://schemas.openxmlformats.org/officeDocument/2006/relationships/ctrlProp" Target="../ctrlProps/ctrlProp240.xml"/><Relationship Id="rId31" Type="http://schemas.openxmlformats.org/officeDocument/2006/relationships/ctrlProp" Target="../ctrlProps/ctrlProp252.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 Id="rId30" Type="http://schemas.openxmlformats.org/officeDocument/2006/relationships/ctrlProp" Target="../ctrlProps/ctrlProp251.xml"/><Relationship Id="rId35" Type="http://schemas.openxmlformats.org/officeDocument/2006/relationships/ctrlProp" Target="../ctrlProps/ctrlProp256.xml"/><Relationship Id="rId8" Type="http://schemas.openxmlformats.org/officeDocument/2006/relationships/ctrlProp" Target="../ctrlProps/ctrlProp2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A8FB-303D-A44D-AFE4-39BFD3A4BCEA}">
  <sheetPr>
    <pageSetUpPr fitToPage="1"/>
  </sheetPr>
  <dimension ref="A1:B9"/>
  <sheetViews>
    <sheetView showGridLines="0" showRowColHeaders="0" zoomScaleNormal="100" workbookViewId="0">
      <selection activeCell="A9" sqref="A9:B9"/>
    </sheetView>
  </sheetViews>
  <sheetFormatPr baseColWidth="10" defaultRowHeight="13" x14ac:dyDescent="0.15"/>
  <cols>
    <col min="1" max="2" width="90.83203125" customWidth="1"/>
  </cols>
  <sheetData>
    <row r="1" spans="1:2" ht="22" x14ac:dyDescent="0.15">
      <c r="A1" s="48" t="s">
        <v>15</v>
      </c>
      <c r="B1" s="43" t="s">
        <v>17</v>
      </c>
    </row>
    <row r="2" spans="1:2" ht="196" x14ac:dyDescent="0.15">
      <c r="A2" s="75" t="s">
        <v>39</v>
      </c>
      <c r="B2" s="44" t="s">
        <v>34</v>
      </c>
    </row>
    <row r="3" spans="1:2" ht="22" x14ac:dyDescent="0.15">
      <c r="A3" s="76"/>
      <c r="B3" s="45" t="s">
        <v>14</v>
      </c>
    </row>
    <row r="4" spans="1:2" ht="98" customHeight="1" x14ac:dyDescent="0.15">
      <c r="A4" s="76"/>
      <c r="B4" s="46" t="s">
        <v>36</v>
      </c>
    </row>
    <row r="5" spans="1:2" ht="22" x14ac:dyDescent="0.15">
      <c r="A5" s="48" t="s">
        <v>25</v>
      </c>
      <c r="B5" s="48" t="s">
        <v>35</v>
      </c>
    </row>
    <row r="6" spans="1:2" ht="210" x14ac:dyDescent="0.15">
      <c r="A6" s="77" t="s">
        <v>33</v>
      </c>
      <c r="B6" s="47" t="s">
        <v>98</v>
      </c>
    </row>
    <row r="7" spans="1:2" ht="22" x14ac:dyDescent="0.15">
      <c r="A7" s="76"/>
      <c r="B7" s="48" t="s">
        <v>37</v>
      </c>
    </row>
    <row r="8" spans="1:2" ht="144" customHeight="1" x14ac:dyDescent="0.15">
      <c r="A8" s="76"/>
      <c r="B8" s="46" t="s">
        <v>38</v>
      </c>
    </row>
    <row r="9" spans="1:2" ht="21" x14ac:dyDescent="0.15">
      <c r="A9" s="78" t="s">
        <v>97</v>
      </c>
      <c r="B9" s="79"/>
    </row>
  </sheetData>
  <sheetProtection sheet="1" objects="1" scenarios="1"/>
  <mergeCells count="3">
    <mergeCell ref="A2:A4"/>
    <mergeCell ref="A6:A8"/>
    <mergeCell ref="A9:B9"/>
  </mergeCells>
  <pageMargins left="0.7" right="0.7" top="0.75" bottom="0.75" header="0.3" footer="0.3"/>
  <pageSetup scale="63" orientation="landscape" horizontalDpi="0" verticalDpi="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34AF-944A-6E45-A1BE-580FF16446B9}">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0</v>
      </c>
      <c r="D3" s="144" t="s">
        <v>26</v>
      </c>
      <c r="E3" s="92" t="s">
        <v>27</v>
      </c>
      <c r="F3" s="92">
        <v>3</v>
      </c>
      <c r="G3" s="146" t="s">
        <v>80</v>
      </c>
      <c r="H3" s="16"/>
      <c r="I3" s="17">
        <f>IF($B3=TRUE,IFERROR(MATCH("LCiM",$I4:$I$34,0)+ROW()-1,"LLM"),"")</f>
        <v>5</v>
      </c>
      <c r="J3" s="17" t="str">
        <f>IF($B3=TRUE,IF($D3&lt;&gt;"",IF(OR($D3="ROM",$D3="RAM"),"",IF(OR($D3="HCRAM",$D3="HCROM"),IF($O3=0,IF(OR($E3="32K",AND($E3="8K/T32K",$D$35="FRAM71B")),IF($C3=TRUE,"","LLM"),"ICS"),"ICN"),"IVA")),"MVA"),"")</f>
        <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8" t="str">
        <f>IF($B3=TRUE,DEC2HEX(HEX2DEC("2C000")+($O3*2)+0,5),"")</f>
        <v>2C000</v>
      </c>
      <c r="Q3" s="17">
        <f>IF($B3=TRUE,IF($C3=TRUE,8,0),"")</f>
        <v>0</v>
      </c>
      <c r="R3" s="17">
        <f>IF($B3=TRUE,IF($J3="",IF(OR($D3="ROM",$D3="HCROM"),4,IF(OR($D3="RAM",$D3="HCRAM"),0,"ERR")),"ERR"),"")</f>
        <v>4</v>
      </c>
      <c r="S3" s="17">
        <f>IF($B3=TRUE,IF($K3="",IF($E3="32K",1,IF($E3="16K",2,IF($E3="8K/T32K",3,"ERR"))),"ERR"),"")</f>
        <v>1</v>
      </c>
      <c r="T3" s="17" t="str">
        <f>IF($B3=TRUE,IF(COUNTIF($Q3:$S3,"=ERR")=0,DEC2HEX($Q3+$R3+$S3),"ERR"),"")</f>
        <v>5</v>
      </c>
      <c r="U3" s="18"/>
      <c r="V3" s="92" t="str">
        <f>IF($B3=TRUE,IF(AND(ISNUMBER(HEX2DEC($T3)),ISNUMBER(HEX2DEC($U4))),CONCATENATE($T3,$U4),""),"")</f>
        <v>53</v>
      </c>
      <c r="W3" s="94" t="str">
        <f>IF(AND($V3&lt;&gt;"",$C3=TRUE,NOT(AND(OR($D3="HCRAM",$D3="HCROM"),$O3=0))),5,"")</f>
        <v/>
      </c>
      <c r="X3" s="16"/>
    </row>
    <row r="4" spans="1:35" ht="18" customHeight="1" x14ac:dyDescent="0.15">
      <c r="A4" s="9"/>
      <c r="B4" s="142"/>
      <c r="C4" s="143"/>
      <c r="D4" s="144"/>
      <c r="E4" s="145"/>
      <c r="F4" s="145"/>
      <c r="G4" s="147"/>
      <c r="H4" s="19"/>
      <c r="I4" s="17" t="str">
        <f>IF($B3=TRUE,IF($C3=TRUE,"LCiM",""),"")</f>
        <v/>
      </c>
      <c r="J4" s="17" t="str">
        <f ca="1">IF($B3=TRUE,IF((ROW()-1)=$I3,"",IF(COUNTIF($I3:$I$34,"=LCiM")&gt;0,IFERROR(IF(STDEV(INDIRECT(""&amp;ADDRESS(ROW($R3),COLUMN($R3),3)&amp;":"&amp;ADDRESS($I3,COLUMN($R3),3)))=0,"","MCT"),"ERR"),"")),"")</f>
        <v>MCT</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8"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27</v>
      </c>
      <c r="F5" s="139">
        <v>4</v>
      </c>
      <c r="G5" s="148"/>
      <c r="H5" s="16"/>
      <c r="I5" s="39">
        <f>IF($B5=TRUE,IFERROR(MATCH("LCiM",$I6:$I$34,0)+ROW()-1,"LLM"),"")</f>
        <v>5</v>
      </c>
      <c r="J5" s="39" t="str">
        <f>IF($B5=TRUE,IF($D5&lt;&gt;"",IF(OR($D5="ROM",$D5="RAM"),"",IF(OR($D5="HCRAM",$D5="HCROM"),IF($O5=0,IF($K6=1,IF($C5=TRUE,"","LLM"),"ICS"),"ICN"),"IVA")),"MVA"),"")</f>
        <v/>
      </c>
      <c r="K5" s="39" t="str">
        <f>IF($B5=TRUE,IF($E5&lt;&gt;"",IF(OR($E5="32K",$E5="16K",$E5="8K/T32K"),"","IVA"),"MVA"),"")</f>
        <v/>
      </c>
      <c r="L5" s="39" t="str">
        <f>IF($B5=TRUE,IF($F5="","MVA",IF(ISNUMBER($F5)=FALSE,"IVA",IF(OR($F5&lt;0,$F5&gt;15)=TRUE,"IVA",IF($F5=2,"RVA",IF(OR($F5=0,$F5=1)=TRUE,"SYS",""))))),"")</f>
        <v/>
      </c>
      <c r="M5" s="39" t="str">
        <f>IF($B5=TRUE,IF($L6&lt;&gt;"",IF(COUNTIF($L$3:$L$34,CONCATENATE("=",$L6))&gt;1,"DMB",""),""),"")</f>
        <v/>
      </c>
      <c r="N5" s="16"/>
      <c r="O5" s="104">
        <f>IF($B5=TRUE,ROWS($O$3:$O3)-(COUNTBLANK($O$3:$O3)),"")</f>
        <v>1</v>
      </c>
      <c r="P5" s="39" t="str">
        <f>IF($B5=TRUE,DEC2HEX(HEX2DEC("2C000")+($O5*2)+0,5),"")</f>
        <v>2C002</v>
      </c>
      <c r="Q5" s="39">
        <f>IF($B5=TRUE,IF($C5=TRUE,8,0),"")</f>
        <v>8</v>
      </c>
      <c r="R5" s="39">
        <f>IF($B5=TRUE,IF($J5="",IF(OR($D5="ROM",$D5="HCROM"),4,IF(OR($D5="RAM",$D5="HCRAM"),0,"ERR")),"ERR"),"")</f>
        <v>0</v>
      </c>
      <c r="S5" s="39">
        <f>IF($B5=TRUE,IF($K5="",IF($E5="32K",1,IF($E5="16K",2,IF($E5="8K/T32K",3,"ERR"))),"ERR"),"")</f>
        <v>1</v>
      </c>
      <c r="T5" s="39" t="str">
        <f>IF($B5=TRUE,IF(COUNTIF($Q5:$S5,"=ERR")=0,DEC2HEX($Q5+$R5+$S5),"ERR"),"")</f>
        <v>9</v>
      </c>
      <c r="U5" s="18"/>
      <c r="V5" s="106" t="str">
        <f>IF($B5=TRUE,IF(AND(ISNUMBER(HEX2DEC($T5)),ISNUMBER(HEX2DEC($U6))),CONCATENATE($T5,$U6),""),"")</f>
        <v>94</v>
      </c>
      <c r="W5" s="108">
        <f>IF(AND($V5&lt;&gt;"",$C5=TRUE,NOT(AND(OR($D5="HCRAM",$D5="HCROM"),$O5=0))),((ROWS($W$3:$W4)+(-COUNTBLANK($W$3:$W4)))/100)+5,"")</f>
        <v>5</v>
      </c>
      <c r="X5" s="16"/>
    </row>
    <row r="6" spans="1:35" ht="18" customHeight="1" x14ac:dyDescent="0.15">
      <c r="A6" s="9"/>
      <c r="B6" s="135"/>
      <c r="C6" s="135"/>
      <c r="D6" s="137"/>
      <c r="E6" s="137"/>
      <c r="F6" s="137"/>
      <c r="G6" s="147"/>
      <c r="H6" s="19"/>
      <c r="I6" s="39" t="str">
        <f>IF($B5=TRUE,IF($C5=TRUE,"LCiM",""),"")</f>
        <v>LCiM</v>
      </c>
      <c r="J6" s="39" t="str">
        <f ca="1">IF($B5=TRUE,IF((ROW()-1)=$I5,"",IF(COUNTIF($I5:$I$34,"=LCiM")&gt;0,IFERROR(IF(STDEV(INDIRECT(""&amp;ADDRESS(ROW($R5),COLUMN($R5),3)&amp;":"&amp;ADDRESS($I5,COLUMN($R5),3)))=0,"","MCT"),"ERR"),"")),"")</f>
        <v/>
      </c>
      <c r="K6" s="39">
        <f>IF($B5=TRUE,IF($E5&lt;&gt;"",IF($E5="32K",1,IF($E5="16K",2,IF($E5="8K/T32K",IF($D$35="FRAM71B",1,3),ROW()+30))),ROW()+30),"")</f>
        <v>1</v>
      </c>
      <c r="L6" s="39">
        <f>IF($B5=TRUE,$F5,"")</f>
        <v>4</v>
      </c>
      <c r="M6" s="39" t="str">
        <f ca="1">IF($B5=TRUE,IF((-1+ROW())=$I5,"",IF(COUNTIF($I5:$I$34,"=LCiM")&gt;0,IFERROR(IF(STDEV(INDIRECT(""&amp;ADDRESS(ROW($K6),COLUMN($K6),3)&amp;":"&amp;ADDRESS(($I5+1),COLUMN($K6),3)))=0,"","MCS"),"ERR"),"")),"")</f>
        <v/>
      </c>
      <c r="N6" s="19"/>
      <c r="O6" s="105"/>
      <c r="P6" s="39" t="str">
        <f>IF($B5=TRUE,DEC2HEX(HEX2DEC("2C000")+($O5*2)+1,5),"")</f>
        <v>2C003</v>
      </c>
      <c r="Q6" s="29"/>
      <c r="R6" s="27"/>
      <c r="S6" s="27"/>
      <c r="T6" s="28"/>
      <c r="U6" s="39" t="str">
        <f>IF($B5=TRUE,IF(OR($L5="",$L5="SYS"),DEC2HEX($F5,1),"ERR"),"")</f>
        <v>4</v>
      </c>
      <c r="V6" s="107"/>
      <c r="W6" s="109"/>
      <c r="X6" s="19"/>
    </row>
    <row r="7" spans="1:35" ht="18" customHeight="1" x14ac:dyDescent="0.15">
      <c r="A7" s="9"/>
      <c r="B7" s="142" t="b">
        <v>1</v>
      </c>
      <c r="C7" s="142" t="b">
        <v>0</v>
      </c>
      <c r="D7" s="144" t="s">
        <v>28</v>
      </c>
      <c r="E7" s="92" t="s">
        <v>27</v>
      </c>
      <c r="F7" s="92">
        <v>5</v>
      </c>
      <c r="G7" s="146" t="s">
        <v>81</v>
      </c>
      <c r="H7" s="16"/>
      <c r="I7" s="17">
        <f>IF($B7=TRUE,IFERROR(MATCH("LCiM",$I8:$I$34,0)+ROW()-1,"LLM"),"")</f>
        <v>9</v>
      </c>
      <c r="J7" s="17" t="str">
        <f>IF($B7=TRUE,IF($D7&lt;&gt;"",IF(OR($D7="ROM",$D7="RAM"),"",IF(OR($D7="HCRAM",$D7="HCROM"),IF($O7=0,IF($K8=1,IF($C7=TRUE,"","LLM"),"ICS"),"ICN"),"IVA")),"MVA"),"")</f>
        <v/>
      </c>
      <c r="K7" s="17" t="str">
        <f>IF($B7=TRUE,IF($E7&lt;&gt;"",IF(OR($E7="32K",$E7="16K",$E7="8K/T32K"),"","IVA"),"MVA"),"")</f>
        <v/>
      </c>
      <c r="L7" s="17" t="str">
        <f>IF($B7=TRUE,IF($F7="","MVA",IF(ISNUMBER($F7)=FALSE,"IVA",IF(OR($F7&lt;0,$F7&gt;15)=TRUE,"IVA",IF($F7=2,"RVA",IF(OR($F7=0,$F7=1)=TRUE,"SYS",""))))),"")</f>
        <v/>
      </c>
      <c r="M7" s="17" t="str">
        <f>IF($B7=TRUE,IF($L8&lt;&gt;"",IF(COUNTIF($L$3:$L$34,CONCATENATE("=",$L8))&gt;1,"DMB",""),""),"")</f>
        <v/>
      </c>
      <c r="N7" s="16"/>
      <c r="O7" s="90">
        <f>IF($B7=TRUE,ROWS($O$3:$O5)-(COUNTBLANK($O$3:$O5)),"")</f>
        <v>2</v>
      </c>
      <c r="P7" s="38" t="str">
        <f>IF($B7=TRUE,DEC2HEX(HEX2DEC("2C000")+($O7*2)+0,5),"")</f>
        <v>2C004</v>
      </c>
      <c r="Q7" s="17">
        <f>IF($B7=TRUE,IF($C7=TRUE,8,0),"")</f>
        <v>0</v>
      </c>
      <c r="R7" s="17">
        <f>IF($B7=TRUE,IF($J7="",IF(OR($D7="ROM",$D7="HCROM"),4,IF(OR($D7="RAM",$D7="HCRAM"),0,"ERR")),"ERR"),"")</f>
        <v>0</v>
      </c>
      <c r="S7" s="17">
        <f>IF($B7=TRUE,IF($K7="",IF($E7="32K",1,IF($E7="16K",2,IF($E7="8K/T32K",3,"ERR"))),"ERR"),"")</f>
        <v>1</v>
      </c>
      <c r="T7" s="17" t="str">
        <f>IF($B7=TRUE,IF(COUNTIF($Q7:$S7,"=ERR")=0,DEC2HEX($Q7+$R7+$S7),"ERR"),"")</f>
        <v>1</v>
      </c>
      <c r="U7" s="18"/>
      <c r="V7" s="92" t="str">
        <f>IF($B7=TRUE,IF(AND(ISNUMBER(HEX2DEC($T7)),ISNUMBER(HEX2DEC($U8))),CONCATENATE($T7,$U8),""),"")</f>
        <v>15</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
      </c>
      <c r="J8" s="17" t="str">
        <f ca="1">IF($B7=TRUE,IF((ROW()-1)=$I7,"",IF(COUNTIF($I7:$I$34,"=LCiM")&gt;0,IFERROR(IF(STDEV(INDIRECT(""&amp;ADDRESS(ROW($R7),COLUMN($R7),3)&amp;":"&amp;ADDRESS($I7,COLUMN($R7),3)))=0,"","MCT"),"ERR"),"")),"")</f>
        <v/>
      </c>
      <c r="K8" s="17">
        <f>IF($B7=TRUE,IF($E7&lt;&gt;"",IF($E7="32K",1,IF($E7="16K",2,IF($E7="8K/T32K",IF($D$35="FRAM71B",1,3),ROW()+30))),ROW()+30),"")</f>
        <v>1</v>
      </c>
      <c r="L8" s="17">
        <f>IF($B7=TRUE,$F7,"")</f>
        <v>5</v>
      </c>
      <c r="M8" s="17" t="str">
        <f ca="1">IF($B7=TRUE,IF((-1+ROW())=$I7,"",IF(COUNTIF($I7:$I$34,"=LCiM")&gt;0,IFERROR(IF(STDEV(INDIRECT(""&amp;ADDRESS(ROW($K8),COLUMN($K8),3)&amp;":"&amp;ADDRESS(($I7+1),COLUMN($K8),3)))=0,"","MCS"),"ERR"),"")),"")</f>
        <v>MCS</v>
      </c>
      <c r="N8" s="19"/>
      <c r="O8" s="91"/>
      <c r="P8" s="38" t="str">
        <f>IF($B7=TRUE,DEC2HEX(HEX2DEC("2C000")+($O7*2)+1,5),"")</f>
        <v>2C005</v>
      </c>
      <c r="Q8" s="29"/>
      <c r="R8" s="27"/>
      <c r="S8" s="27"/>
      <c r="T8" s="28"/>
      <c r="U8" s="17" t="str">
        <f>IF($B7=TRUE,IF(OR($L7="",$L7="SYS"),DEC2HEX($F7,1),"ERR"),"")</f>
        <v>5</v>
      </c>
      <c r="V8" s="93"/>
      <c r="W8" s="95"/>
      <c r="X8" s="19"/>
    </row>
    <row r="9" spans="1:35" ht="18" customHeight="1" x14ac:dyDescent="0.15">
      <c r="A9" s="9"/>
      <c r="B9" s="134" t="b">
        <v>1</v>
      </c>
      <c r="C9" s="134" t="b">
        <v>1</v>
      </c>
      <c r="D9" s="136" t="s">
        <v>28</v>
      </c>
      <c r="E9" s="138" t="s">
        <v>30</v>
      </c>
      <c r="F9" s="139">
        <v>6</v>
      </c>
      <c r="G9" s="148"/>
      <c r="H9" s="16"/>
      <c r="I9" s="39">
        <f>IF($B9=TRUE,IFERROR(MATCH("LCiM",$I10:$I$34,0)+ROW()-1,"LLM"),"")</f>
        <v>9</v>
      </c>
      <c r="J9" s="39" t="str">
        <f>IF($B9=TRUE,IF($D9&lt;&gt;"",IF(OR($D9="ROM",$D9="RAM"),"",IF(OR($D9="HCRAM",$D9="HCROM"),IF($O9=0,IF($K10=1,IF($C9=TRUE,"","LLM"),"ICS"),"ICN"),"IVA")),"MVA"),"")</f>
        <v/>
      </c>
      <c r="K9" s="39" t="str">
        <f>IF($B9=TRUE,IF($E9&lt;&gt;"",IF(OR($E9="32K",$E9="16K",$E9="8K/T32K"),"","IVA"),"MVA"),"")</f>
        <v/>
      </c>
      <c r="L9" s="39" t="str">
        <f>IF($B9=TRUE,IF($F9="","MVA",IF(ISNUMBER($F9)=FALSE,"IVA",IF(OR($F9&lt;0,$F9&gt;15)=TRUE,"IVA",IF($F9=2,"RVA",IF(OR($F9=0,$F9=1)=TRUE,"SYS",""))))),"")</f>
        <v/>
      </c>
      <c r="M9" s="39" t="str">
        <f>IF($B9=TRUE,IF($L10&lt;&gt;"",IF(COUNTIF($L$3:$L$34,CONCATENATE("=",$L10))&gt;1,"DMB",""),""),"")</f>
        <v/>
      </c>
      <c r="N9" s="16"/>
      <c r="O9" s="104">
        <f>IF($B9=TRUE,ROWS($O$3:$O7)-(COUNTBLANK($O$3:$O7)),"")</f>
        <v>3</v>
      </c>
      <c r="P9" s="39" t="str">
        <f>IF($B9=TRUE,DEC2HEX(HEX2DEC("2C000")+($O9*2)+0,5),"")</f>
        <v>2C006</v>
      </c>
      <c r="Q9" s="39">
        <f>IF($B9=TRUE,IF($C9=TRUE,8,0),"")</f>
        <v>8</v>
      </c>
      <c r="R9" s="39">
        <f>IF($B9=TRUE,IF($J9="",IF(OR($D9="ROM",$D9="HCROM"),4,IF(OR($D9="RAM",$D9="HCRAM"),0,"ERR")),"ERR"),"")</f>
        <v>0</v>
      </c>
      <c r="S9" s="39">
        <f>IF($B9=TRUE,IF($K9="",IF($E9="32K",1,IF($E9="16K",2,IF($E9="8K/T32K",3,"ERR"))),"ERR"),"")</f>
        <v>2</v>
      </c>
      <c r="T9" s="39" t="str">
        <f>IF($B9=TRUE,IF(COUNTIF($Q9:$S9,"=ERR")=0,DEC2HEX($Q9+$R9+$S9),"ERR"),"")</f>
        <v>A</v>
      </c>
      <c r="U9" s="18"/>
      <c r="V9" s="106" t="str">
        <f>IF($B9=TRUE,IF(AND(ISNUMBER(HEX2DEC($T9)),ISNUMBER(HEX2DEC($U10))),CONCATENATE($T9,$U10),""),"")</f>
        <v>A6</v>
      </c>
      <c r="W9" s="108">
        <f>IF(AND($V9&lt;&gt;"",$C9=TRUE,NOT(AND(OR($D9="HCRAM",$D9="HCROM"),$O9=0))),((ROWS($W$3:$W8)+(-COUNTBLANK($W$3:$W8)))/100)+5,"")</f>
        <v>5.01</v>
      </c>
      <c r="X9" s="16"/>
    </row>
    <row r="10" spans="1:35" ht="18" customHeight="1" x14ac:dyDescent="0.15">
      <c r="A10" s="9"/>
      <c r="B10" s="135"/>
      <c r="C10" s="135"/>
      <c r="D10" s="137"/>
      <c r="E10" s="137"/>
      <c r="F10" s="137"/>
      <c r="G10" s="147"/>
      <c r="H10" s="19"/>
      <c r="I10" s="39" t="str">
        <f>IF($B9=TRUE,IF($C9=TRUE,"LCiM",""),"")</f>
        <v>LCiM</v>
      </c>
      <c r="J10" s="39" t="str">
        <f ca="1">IF($B9=TRUE,IF((ROW()-1)=$I9,"",IF(COUNTIF($I9:$I$34,"=LCiM")&gt;0,IFERROR(IF(STDEV(INDIRECT(""&amp;ADDRESS(ROW($R9),COLUMN($R9),3)&amp;":"&amp;ADDRESS($I9,COLUMN($R9),3)))=0,"","MCT"),"ERR"),"")),"")</f>
        <v/>
      </c>
      <c r="K10" s="39">
        <f>IF($B9=TRUE,IF($E9&lt;&gt;"",IF($E9="32K",1,IF($E9="16K",2,IF($E9="8K/T32K",IF($D$35="FRAM71B",1,3),ROW()+30))),ROW()+30),"")</f>
        <v>2</v>
      </c>
      <c r="L10" s="39">
        <f>IF($B9=TRUE,$F9,"")</f>
        <v>6</v>
      </c>
      <c r="M10" s="39" t="str">
        <f ca="1">IF($B9=TRUE,IF((-1+ROW())=$I9,"",IF(COUNTIF($I9:$I$34,"=LCiM")&gt;0,IFERROR(IF(STDEV(INDIRECT(""&amp;ADDRESS(ROW($K10),COLUMN($K10),3)&amp;":"&amp;ADDRESS(($I9+1),COLUMN($K10),3)))=0,"","MCS"),"ERR"),"")),"")</f>
        <v/>
      </c>
      <c r="N10" s="19"/>
      <c r="O10" s="105"/>
      <c r="P10" s="39" t="str">
        <f>IF($B9=TRUE,DEC2HEX(HEX2DEC("2C000")+($O9*2)+1,5),"")</f>
        <v>2C007</v>
      </c>
      <c r="Q10" s="29"/>
      <c r="R10" s="27"/>
      <c r="S10" s="27"/>
      <c r="T10" s="28"/>
      <c r="U10" s="39" t="str">
        <f>IF($B9=TRUE,IF(OR($L9="",$L9="SYS"),DEC2HEX($F9,1),"ERR"),"")</f>
        <v>6</v>
      </c>
      <c r="V10" s="107"/>
      <c r="W10" s="109"/>
      <c r="X10" s="19"/>
    </row>
    <row r="11" spans="1:35" ht="18" customHeight="1" x14ac:dyDescent="0.15">
      <c r="A11" s="9"/>
      <c r="B11" s="142" t="b">
        <v>1</v>
      </c>
      <c r="C11" s="142" t="b">
        <v>0</v>
      </c>
      <c r="D11" s="144" t="s">
        <v>28</v>
      </c>
      <c r="E11" s="92" t="s">
        <v>27</v>
      </c>
      <c r="F11" s="92">
        <v>7</v>
      </c>
      <c r="G11" s="146" t="s">
        <v>82</v>
      </c>
      <c r="H11" s="16"/>
      <c r="I11" s="17">
        <f>IF($B11=TRUE,IFERROR(MATCH("LCiM",$I12:$I$34,0)+ROW()-1,"LLM"),"")</f>
        <v>13</v>
      </c>
      <c r="J11" s="17" t="str">
        <f>IF($B11=TRUE,IF($D11&lt;&gt;"",IF(OR($D11="ROM",$D11="RAM"),"",IF(OR($D11="HCRAM",$D11="HCROM"),IF($O11=0,IF($K12=1,IF($C11=TRUE,"","LLM"),"ICS"),"ICN"),"IVA")),"MVA"),"")</f>
        <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8" t="str">
        <f>IF($B11=TRUE,DEC2HEX(HEX2DEC("2C000")+($O11*2)+0,5),"")</f>
        <v>2C008</v>
      </c>
      <c r="Q11" s="17">
        <f>IF($B11=TRUE,IF($C11=TRUE,8,0),"")</f>
        <v>0</v>
      </c>
      <c r="R11" s="17">
        <f>IF($B11=TRUE,IF($J11="",IF(OR($D11="ROM",$D11="HCROM"),4,IF(OR($D11="RAM",$D11="HCRAM"),0,"ERR")),"ERR"),"")</f>
        <v>0</v>
      </c>
      <c r="S11" s="17">
        <f>IF($B11=TRUE,IF($K11="",IF($E11="32K",1,IF($E11="16K",2,IF($E11="8K/T32K",3,"ERR"))),"ERR"),"")</f>
        <v>1</v>
      </c>
      <c r="T11" s="17" t="str">
        <f>IF($B11=TRUE,IF(COUNTIF($Q11:$S11,"=ERR")=0,DEC2HEX($Q11+$R11+$S11),"ERR"),"")</f>
        <v>1</v>
      </c>
      <c r="U11" s="18"/>
      <c r="V11" s="92" t="str">
        <f>IF($B11=TRUE,IF(AND(ISNUMBER(HEX2DEC($T11)),ISNUMBER(HEX2DEC($U12))),CONCATENATE($T11,$U12),""),"")</f>
        <v>17</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
      </c>
      <c r="J12" s="17" t="str">
        <f ca="1">IF($B11=TRUE,IF((ROW()-1)=$I11,"",IF(COUNTIF($I11:$I$34,"=LCiM")&gt;0,IFERROR(IF(STDEV(INDIRECT(""&amp;ADDRESS(ROW($R11),COLUMN($R11),3)&amp;":"&amp;ADDRESS($I11,COLUMN($R11),3)))=0,"","MCT"),"ERR"),"")),"")</f>
        <v/>
      </c>
      <c r="K12" s="17">
        <f>IF($B11=TRUE,IF($E11&lt;&gt;"",IF($E11="32K",1,IF($E11="16K",2,IF($E11="8K/T32K",IF($D$35="FRAM71B",1,3),ROW()+30))),ROW()+30),"")</f>
        <v>1</v>
      </c>
      <c r="L12" s="17">
        <f>IF($B11=TRUE,$F11,"")</f>
        <v>7</v>
      </c>
      <c r="M12" s="17" t="str">
        <f ca="1">IF($B11=TRUE,IF((-1+ROW())=$I11,"",IF(COUNTIF($I11:$I$34,"=LCiM")&gt;0,IFERROR(IF(STDEV(INDIRECT(""&amp;ADDRESS(ROW($K12),COLUMN($K12),3)&amp;":"&amp;ADDRESS(($I11+1),COLUMN($K12),3)))=0,"","MCS"),"ERR"),"")),"")</f>
        <v>MCS</v>
      </c>
      <c r="N12" s="19"/>
      <c r="O12" s="91"/>
      <c r="P12" s="38" t="str">
        <f>IF($B11=TRUE,DEC2HEX(HEX2DEC("2C000")+($O11*2)+1,5),"")</f>
        <v>2C009</v>
      </c>
      <c r="Q12" s="29"/>
      <c r="R12" s="27"/>
      <c r="S12" s="27"/>
      <c r="T12" s="28"/>
      <c r="U12" s="17" t="str">
        <f>IF($B11=TRUE,IF(OR($L11="",$L11="SYS"),DEC2HEX($F11,1),"ERR"),"")</f>
        <v>7</v>
      </c>
      <c r="V12" s="93"/>
      <c r="W12" s="95"/>
      <c r="X12" s="19"/>
    </row>
    <row r="13" spans="1:35" ht="18" customHeight="1" x14ac:dyDescent="0.15">
      <c r="A13" s="9"/>
      <c r="B13" s="134" t="b">
        <v>1</v>
      </c>
      <c r="C13" s="134" t="b">
        <v>1</v>
      </c>
      <c r="D13" s="136" t="s">
        <v>28</v>
      </c>
      <c r="E13" s="138" t="s">
        <v>32</v>
      </c>
      <c r="F13" s="139">
        <v>8</v>
      </c>
      <c r="G13" s="148"/>
      <c r="H13" s="16"/>
      <c r="I13" s="39">
        <f>IF($B13=TRUE,IFERROR(MATCH("LCiM",$I14:$I$34,0)+ROW()-1,"LLM"),"")</f>
        <v>13</v>
      </c>
      <c r="J13" s="39" t="str">
        <f>IF($B13=TRUE,IF($D13&lt;&gt;"",IF(OR($D13="ROM",$D13="RAM"),"",IF(OR($D13="HCRAM",$D13="HCROM"),IF($O13=0,IF($K14=1,IF($C13=TRUE,"","LLM"),"ICS"),"ICN"),"IVA")),"MVA"),"")</f>
        <v/>
      </c>
      <c r="K13" s="39" t="str">
        <f>IF($B13=TRUE,IF($E13&lt;&gt;"",IF(OR($E13="32K",$E13="16K",$E13="8K/T32K"),"","IVA"),"MVA"),"")</f>
        <v/>
      </c>
      <c r="L13" s="39" t="str">
        <f>IF($B13=TRUE,IF($F13="","MVA",IF(ISNUMBER($F13)=FALSE,"IVA",IF(OR($F13&lt;0,$F13&gt;15)=TRUE,"IVA",IF($F13=2,"RVA",IF(OR($F13=0,$F13=1)=TRUE,"SYS",""))))),"")</f>
        <v/>
      </c>
      <c r="M13" s="39" t="str">
        <f>IF($B13=TRUE,IF($L14&lt;&gt;"",IF(COUNTIF($L$3:$L$34,CONCATENATE("=",$L14))&gt;1,"DMB",""),""),"")</f>
        <v/>
      </c>
      <c r="N13" s="16"/>
      <c r="O13" s="104">
        <f>IF($B13=TRUE,ROWS($O$3:$O11)-(COUNTBLANK($O$3:$O11)),"")</f>
        <v>5</v>
      </c>
      <c r="P13" s="39" t="str">
        <f>IF($B13=TRUE,DEC2HEX(HEX2DEC("2C000")+($O13*2)+0,5),"")</f>
        <v>2C00A</v>
      </c>
      <c r="Q13" s="39">
        <f>IF($B13=TRUE,IF($C13=TRUE,8,0),"")</f>
        <v>8</v>
      </c>
      <c r="R13" s="39">
        <f>IF($B13=TRUE,IF($J13="",IF(OR($D13="ROM",$D13="HCROM"),4,IF(OR($D13="RAM",$D13="HCRAM"),0,"ERR")),"ERR"),"")</f>
        <v>0</v>
      </c>
      <c r="S13" s="39">
        <f>IF($B13=TRUE,IF($K13="",IF($E13="32K",1,IF($E13="16K",2,IF($E13="8K/T32K",3,"ERR"))),"ERR"),"")</f>
        <v>3</v>
      </c>
      <c r="T13" s="39" t="str">
        <f>IF($B13=TRUE,IF(COUNTIF($Q13:$S13,"=ERR")=0,DEC2HEX($Q13+$R13+$S13),"ERR"),"")</f>
        <v>B</v>
      </c>
      <c r="U13" s="18"/>
      <c r="V13" s="106" t="str">
        <f>IF($B13=TRUE,IF(AND(ISNUMBER(HEX2DEC($T13)),ISNUMBER(HEX2DEC($U14))),CONCATENATE($T13,$U14),""),"")</f>
        <v>B8</v>
      </c>
      <c r="W13" s="108">
        <f>IF(AND($V13&lt;&gt;"",$C13=TRUE,NOT(AND(OR($D13="HCRAM",$D13="HCROM"),$O13=0))),((ROWS($W$3:$W12)+(-COUNTBLANK($W$3:$W12)))/100)+5,"")</f>
        <v>5.0199999999999996</v>
      </c>
      <c r="X13" s="16"/>
    </row>
    <row r="14" spans="1:35" ht="18" customHeight="1" x14ac:dyDescent="0.15">
      <c r="A14" s="9"/>
      <c r="B14" s="135"/>
      <c r="C14" s="135"/>
      <c r="D14" s="137"/>
      <c r="E14" s="137"/>
      <c r="F14" s="137"/>
      <c r="G14" s="147"/>
      <c r="H14" s="19"/>
      <c r="I14" s="39" t="str">
        <f>IF($B13=TRUE,IF($C13=TRUE,"LCiM",""),"")</f>
        <v>LCiM</v>
      </c>
      <c r="J14" s="39" t="str">
        <f ca="1">IF($B13=TRUE,IF((ROW()-1)=$I13,"",IF(COUNTIF($I13:$I$34,"=LCiM")&gt;0,IFERROR(IF(STDEV(INDIRECT(""&amp;ADDRESS(ROW($R13),COLUMN($R13),3)&amp;":"&amp;ADDRESS($I13,COLUMN($R13),3)))=0,"","MCT"),"ERR"),"")),"")</f>
        <v/>
      </c>
      <c r="K14" s="39">
        <f>IF($B13=TRUE,IF($E13&lt;&gt;"",IF($E13="32K",1,IF($E13="16K",2,IF($E13="8K/T32K",IF($D$35="FRAM71B",1,3),ROW()+30))),ROW()+30),"")</f>
        <v>3</v>
      </c>
      <c r="L14" s="39">
        <f>IF($B13=TRUE,$F13,"")</f>
        <v>8</v>
      </c>
      <c r="M14" s="39" t="str">
        <f ca="1">IF($B13=TRUE,IF((-1+ROW())=$I13,"",IF(COUNTIF($I13:$I$34,"=LCiM")&gt;0,IFERROR(IF(STDEV(INDIRECT(""&amp;ADDRESS(ROW($K14),COLUMN($K14),3)&amp;":"&amp;ADDRESS(($I13+1),COLUMN($K14),3)))=0,"","MCS"),"ERR"),"")),"")</f>
        <v/>
      </c>
      <c r="N14" s="19"/>
      <c r="O14" s="105"/>
      <c r="P14" s="39" t="str">
        <f>IF($B13=TRUE,DEC2HEX(HEX2DEC("2C000")+($O13*2)+1,5),"")</f>
        <v>2C00B</v>
      </c>
      <c r="Q14" s="29"/>
      <c r="R14" s="27"/>
      <c r="S14" s="27"/>
      <c r="T14" s="28"/>
      <c r="U14" s="39" t="str">
        <f>IF($B13=TRUE,IF(OR($L13="",$L13="SYS"),DEC2HEX($F13,1),"ERR"),"")</f>
        <v>8</v>
      </c>
      <c r="V14" s="107"/>
      <c r="W14" s="109"/>
      <c r="X14" s="19"/>
    </row>
    <row r="15" spans="1:35" ht="18" customHeight="1" x14ac:dyDescent="0.15">
      <c r="A15" s="9"/>
      <c r="B15" s="142" t="b">
        <v>1</v>
      </c>
      <c r="C15" s="142" t="b">
        <v>0</v>
      </c>
      <c r="D15" s="144" t="s">
        <v>28</v>
      </c>
      <c r="E15" s="92" t="s">
        <v>30</v>
      </c>
      <c r="F15" s="92">
        <v>9</v>
      </c>
      <c r="G15" s="146" t="s">
        <v>83</v>
      </c>
      <c r="H15" s="16"/>
      <c r="I15" s="17">
        <f>IF($B15=TRUE,IFERROR(MATCH("LCiM",$I16:$I$34,0)+ROW()-1,"LLM"),"")</f>
        <v>17</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
      </c>
      <c r="M15" s="17" t="str">
        <f>IF($B15=TRUE,IF($L16&lt;&gt;"",IF(COUNTIF($L$3:$L$34,CONCATENATE("=",$L16))&gt;1,"DMB",""),""),"")</f>
        <v/>
      </c>
      <c r="N15" s="16"/>
      <c r="O15" s="90">
        <f>IF($B15=TRUE,ROWS($O$3:$O13)-(COUNTBLANK($O$3:$O13)),"")</f>
        <v>6</v>
      </c>
      <c r="P15" s="38" t="str">
        <f>IF($B15=TRUE,DEC2HEX(HEX2DEC("2C000")+($O15*2)+0,5),"")</f>
        <v>2C00C</v>
      </c>
      <c r="Q15" s="17">
        <f>IF($B15=TRUE,IF($C15=TRUE,8,0),"")</f>
        <v>0</v>
      </c>
      <c r="R15" s="17">
        <f>IF($B15=TRUE,IF($J15="",IF(OR($D15="ROM",$D15="HCROM"),4,IF(OR($D15="RAM",$D15="HCRAM"),0,"ERR")),"ERR"),"")</f>
        <v>0</v>
      </c>
      <c r="S15" s="17">
        <f>IF($B15=TRUE,IF($K15="",IF($E15="32K",1,IF($E15="16K",2,IF($E15="8K/T32K",3,"ERR"))),"ERR"),"")</f>
        <v>2</v>
      </c>
      <c r="T15" s="17" t="str">
        <f>IF($B15=TRUE,IF(COUNTIF($Q15:$S15,"=ERR")=0,DEC2HEX($Q15+$R15+$S15),"ERR"),"")</f>
        <v>2</v>
      </c>
      <c r="U15" s="18"/>
      <c r="V15" s="92" t="str">
        <f>IF($B15=TRUE,IF(AND(ISNUMBER(HEX2DEC($T15)),ISNUMBER(HEX2DEC($U16))),CONCATENATE($T15,$U16),""),"")</f>
        <v>29</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
      </c>
      <c r="J16" s="17" t="str">
        <f ca="1">IF($B15=TRUE,IF((ROW()-1)=$I15,"",IF(COUNTIF($I15:$I$34,"=LCiM")&gt;0,IFERROR(IF(STDEV(INDIRECT(""&amp;ADDRESS(ROW($R15),COLUMN($R15),3)&amp;":"&amp;ADDRESS($I15,COLUMN($R15),3)))=0,"","MCT"),"ERR"),"")),"")</f>
        <v/>
      </c>
      <c r="K16" s="17">
        <f>IF($B15=TRUE,IF($E15&lt;&gt;"",IF($E15="32K",1,IF($E15="16K",2,IF($E15="8K/T32K",IF($D$35="FRAM71B",1,3),ROW()+30))),ROW()+30),"")</f>
        <v>2</v>
      </c>
      <c r="L16" s="17">
        <f>IF($B15=TRUE,$F15,"")</f>
        <v>9</v>
      </c>
      <c r="M16" s="17" t="str">
        <f ca="1">IF($B15=TRUE,IF((-1+ROW())=$I15,"",IF(COUNTIF($I15:$I$34,"=LCiM")&gt;0,IFERROR(IF(STDEV(INDIRECT(""&amp;ADDRESS(ROW($K16),COLUMN($K16),3)&amp;":"&amp;ADDRESS(($I15+1),COLUMN($K16),3)))=0,"","MCS"),"ERR"),"")),"")</f>
        <v>MCS</v>
      </c>
      <c r="N16" s="19"/>
      <c r="O16" s="91"/>
      <c r="P16" s="38" t="str">
        <f>IF($B15=TRUE,DEC2HEX(HEX2DEC("2C000")+($O15*2)+1,5),"")</f>
        <v>2C00D</v>
      </c>
      <c r="Q16" s="29"/>
      <c r="R16" s="27"/>
      <c r="S16" s="27"/>
      <c r="T16" s="28"/>
      <c r="U16" s="17" t="str">
        <f>IF($B15=TRUE,IF(OR($L15="",$L15="SYS"),DEC2HEX($F15,1),"ERR"),"")</f>
        <v>9</v>
      </c>
      <c r="V16" s="93"/>
      <c r="W16" s="95"/>
      <c r="X16" s="19"/>
    </row>
    <row r="17" spans="1:24" ht="18" customHeight="1" x14ac:dyDescent="0.15">
      <c r="A17" s="9"/>
      <c r="B17" s="134" t="b">
        <v>1</v>
      </c>
      <c r="C17" s="134" t="b">
        <v>1</v>
      </c>
      <c r="D17" s="136" t="s">
        <v>28</v>
      </c>
      <c r="E17" s="138" t="s">
        <v>32</v>
      </c>
      <c r="F17" s="139">
        <v>10</v>
      </c>
      <c r="G17" s="148"/>
      <c r="H17" s="16"/>
      <c r="I17" s="39">
        <f>IF($B17=TRUE,IFERROR(MATCH("LCiM",$I18:$I$34,0)+ROW()-1,"LLM"),"")</f>
        <v>17</v>
      </c>
      <c r="J17" s="39" t="str">
        <f>IF($B17=TRUE,IF($D17&lt;&gt;"",IF(OR($D17="ROM",$D17="RAM"),"",IF(OR($D17="HCRAM",$D17="HCROM"),IF($O17=0,IF($K18=1,IF($C17=TRUE,"","LLM"),"ICS"),"ICN"),"IVA")),"MVA"),"")</f>
        <v/>
      </c>
      <c r="K17" s="39" t="str">
        <f>IF($B17=TRUE,IF($E17&lt;&gt;"",IF(OR($E17="32K",$E17="16K",$E17="8K/T32K"),"","IVA"),"MVA"),"")</f>
        <v/>
      </c>
      <c r="L17" s="39" t="str">
        <f>IF($B17=TRUE,IF($F17="","MVA",IF(ISNUMBER($F17)=FALSE,"IVA",IF(OR($F17&lt;0,$F17&gt;15)=TRUE,"IVA",IF($F17=2,"RVA",IF(OR($F17=0,$F17=1)=TRUE,"SYS",""))))),"")</f>
        <v/>
      </c>
      <c r="M17" s="39" t="str">
        <f>IF($B17=TRUE,IF($L18&lt;&gt;"",IF(COUNTIF($L$3:$L$34,CONCATENATE("=",$L18))&gt;1,"DMB",""),""),"")</f>
        <v/>
      </c>
      <c r="N17" s="16"/>
      <c r="O17" s="104">
        <f>IF($B17=TRUE,ROWS($O$3:$O15)-(COUNTBLANK($O$3:$O15)),"")</f>
        <v>7</v>
      </c>
      <c r="P17" s="39" t="str">
        <f>IF($B17=TRUE,DEC2HEX(HEX2DEC("2C000")+($O17*2)+0,5),"")</f>
        <v>2C00E</v>
      </c>
      <c r="Q17" s="39">
        <f>IF($B17=TRUE,IF($C17=TRUE,8,0),"")</f>
        <v>8</v>
      </c>
      <c r="R17" s="39">
        <f>IF($B17=TRUE,IF($J17="",IF(OR($D17="ROM",$D17="HCROM"),4,IF(OR($D17="RAM",$D17="HCRAM"),0,"ERR")),"ERR"),"")</f>
        <v>0</v>
      </c>
      <c r="S17" s="39">
        <f>IF($B17=TRUE,IF($K17="",IF($E17="32K",1,IF($E17="16K",2,IF($E17="8K/T32K",3,"ERR"))),"ERR"),"")</f>
        <v>3</v>
      </c>
      <c r="T17" s="39" t="str">
        <f>IF($B17=TRUE,IF(COUNTIF($Q17:$S17,"=ERR")=0,DEC2HEX($Q17+$R17+$S17),"ERR"),"")</f>
        <v>B</v>
      </c>
      <c r="U17" s="18"/>
      <c r="V17" s="106" t="str">
        <f>IF($B17=TRUE,IF(AND(ISNUMBER(HEX2DEC($T17)),ISNUMBER(HEX2DEC($U18))),CONCATENATE($T17,$U18),""),"")</f>
        <v>BA</v>
      </c>
      <c r="W17" s="108">
        <f>IF(AND($V17&lt;&gt;"",$C17=TRUE,NOT(AND(OR($D17="HCRAM",$D17="HCROM"),$O17=0))),((ROWS($W$3:$W16)+(-COUNTBLANK($W$3:$W16)))/100)+5,"")</f>
        <v>5.03</v>
      </c>
      <c r="X17" s="16"/>
    </row>
    <row r="18" spans="1:24" ht="18" customHeight="1" x14ac:dyDescent="0.15">
      <c r="A18" s="9"/>
      <c r="B18" s="135"/>
      <c r="C18" s="135"/>
      <c r="D18" s="137"/>
      <c r="E18" s="137"/>
      <c r="F18" s="137"/>
      <c r="G18" s="147"/>
      <c r="H18" s="19"/>
      <c r="I18" s="39" t="str">
        <f>IF($B17=TRUE,IF($C17=TRUE,"LCiM",""),"")</f>
        <v>LCiM</v>
      </c>
      <c r="J18" s="39" t="str">
        <f ca="1">IF($B17=TRUE,IF((ROW()-1)=$I17,"",IF(COUNTIF($I17:$I$34,"=LCiM")&gt;0,IFERROR(IF(STDEV(INDIRECT(""&amp;ADDRESS(ROW($R17),COLUMN($R17),3)&amp;":"&amp;ADDRESS($I17,COLUMN($R17),3)))=0,"","MCT"),"ERR"),"")),"")</f>
        <v/>
      </c>
      <c r="K18" s="39">
        <f>IF($B17=TRUE,IF($E17&lt;&gt;"",IF($E17="32K",1,IF($E17="16K",2,IF($E17="8K/T32K",IF($D$35="FRAM71B",1,3),ROW()+30))),ROW()+30),"")</f>
        <v>3</v>
      </c>
      <c r="L18" s="39">
        <f>IF($B17=TRUE,$F17,"")</f>
        <v>10</v>
      </c>
      <c r="M18" s="39" t="str">
        <f ca="1">IF($B17=TRUE,IF((-1+ROW())=$I17,"",IF(COUNTIF($I17:$I$34,"=LCiM")&gt;0,IFERROR(IF(STDEV(INDIRECT(""&amp;ADDRESS(ROW($K18),COLUMN($K18),3)&amp;":"&amp;ADDRESS(($I17+1),COLUMN($K18),3)))=0,"","MCS"),"ERR"),"")),"")</f>
        <v/>
      </c>
      <c r="N18" s="19"/>
      <c r="O18" s="105"/>
      <c r="P18" s="39" t="str">
        <f>IF($B17=TRUE,DEC2HEX(HEX2DEC("2C000")+($O17*2)+1,5),"")</f>
        <v>2C00F</v>
      </c>
      <c r="Q18" s="29"/>
      <c r="R18" s="27"/>
      <c r="S18" s="27"/>
      <c r="T18" s="28"/>
      <c r="U18" s="39" t="str">
        <f>IF($B17=TRUE,IF(OR($L17="",$L17="SYS"),DEC2HEX($F17,1),"ERR"),"")</f>
        <v>A</v>
      </c>
      <c r="V18" s="107"/>
      <c r="W18" s="109"/>
      <c r="X18" s="19"/>
    </row>
    <row r="19" spans="1:24" ht="18" customHeight="1" x14ac:dyDescent="0.15">
      <c r="A19" s="9"/>
      <c r="B19" s="142" t="b">
        <v>1</v>
      </c>
      <c r="C19" s="142" t="b">
        <v>0</v>
      </c>
      <c r="D19" s="144" t="s">
        <v>28</v>
      </c>
      <c r="E19" s="92" t="s">
        <v>32</v>
      </c>
      <c r="F19" s="92">
        <v>11</v>
      </c>
      <c r="G19" s="146" t="s">
        <v>84</v>
      </c>
      <c r="H19" s="16"/>
      <c r="I19" s="17">
        <f>IF($B19=TRUE,IFERROR(MATCH("LCiM",$I20:$I$34,0)+ROW()-1,"LLM"),"")</f>
        <v>21</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
      </c>
      <c r="M19" s="17" t="str">
        <f>IF($B19=TRUE,IF($L20&lt;&gt;"",IF(COUNTIF($L$3:$L$34,CONCATENATE("=",$L20))&gt;1,"DMB",""),""),"")</f>
        <v>DMB</v>
      </c>
      <c r="N19" s="16"/>
      <c r="O19" s="90">
        <f>IF($B19=TRUE,ROWS($O$3:$O17)-(COUNTBLANK($O$3:$O17)),"")</f>
        <v>8</v>
      </c>
      <c r="P19" s="38" t="str">
        <f>IF($B19=TRUE,DEC2HEX(HEX2DEC("2C000")+($O19*2)+0,5),"")</f>
        <v>2C010</v>
      </c>
      <c r="Q19" s="17">
        <f>IF($B19=TRUE,IF($C19=TRUE,8,0),"")</f>
        <v>0</v>
      </c>
      <c r="R19" s="17">
        <f>IF($B19=TRUE,IF($J19="",IF(OR($D19="ROM",$D19="HCROM"),4,IF(OR($D19="RAM",$D19="HCRAM"),0,"ERR")),"ERR"),"")</f>
        <v>0</v>
      </c>
      <c r="S19" s="17">
        <f>IF($B19=TRUE,IF($K19="",IF($E19="32K",1,IF($E19="16K",2,IF($E19="8K/T32K",3,"ERR"))),"ERR"),"")</f>
        <v>3</v>
      </c>
      <c r="T19" s="17" t="str">
        <f>IF($B19=TRUE,IF(COUNTIF($Q19:$S19,"=ERR")=0,DEC2HEX($Q19+$R19+$S19),"ERR"),"")</f>
        <v>3</v>
      </c>
      <c r="U19" s="18"/>
      <c r="V19" s="92" t="str">
        <f>IF($B19=TRUE,IF(AND(ISNUMBER(HEX2DEC($T19)),ISNUMBER(HEX2DEC($U20))),CONCATENATE($T19,$U20),""),"")</f>
        <v>3B</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
      </c>
      <c r="J20" s="17" t="str">
        <f ca="1">IF($B19=TRUE,IF((ROW()-1)=$I19,"",IF(COUNTIF($I19:$I$34,"=LCiM")&gt;0,IFERROR(IF(STDEV(INDIRECT(""&amp;ADDRESS(ROW($R19),COLUMN($R19),3)&amp;":"&amp;ADDRESS($I19,COLUMN($R19),3)))=0,"","MCT"),"ERR"),"")),"")</f>
        <v/>
      </c>
      <c r="K20" s="17">
        <f>IF($B19=TRUE,IF($E19&lt;&gt;"",IF($E19="32K",1,IF($E19="16K",2,IF($E19="8K/T32K",IF($D$35="FRAM71B",1,3),ROW()+30))),ROW()+30),"")</f>
        <v>3</v>
      </c>
      <c r="L20" s="17">
        <f>IF($B19=TRUE,$F19,"")</f>
        <v>11</v>
      </c>
      <c r="M20" s="17" t="str">
        <f ca="1">IF($B19=TRUE,IF((-1+ROW())=$I19,"",IF(COUNTIF($I19:$I$34,"=LCiM")&gt;0,IFERROR(IF(STDEV(INDIRECT(""&amp;ADDRESS(ROW($K20),COLUMN($K20),3)&amp;":"&amp;ADDRESS(($I19+1),COLUMN($K20),3)))=0,"","MCS"),"ERR"),"")),"")</f>
        <v/>
      </c>
      <c r="N20" s="19"/>
      <c r="O20" s="91"/>
      <c r="P20" s="38" t="str">
        <f>IF($B19=TRUE,DEC2HEX(HEX2DEC("2C000")+($O19*2)+1,5),"")</f>
        <v>2C011</v>
      </c>
      <c r="Q20" s="29"/>
      <c r="R20" s="27"/>
      <c r="S20" s="27"/>
      <c r="T20" s="28"/>
      <c r="U20" s="17" t="str">
        <f>IF($B19=TRUE,IF(OR($L19="",$L19="SYS"),DEC2HEX($F19,1),"ERR"),"")</f>
        <v>B</v>
      </c>
      <c r="V20" s="93"/>
      <c r="W20" s="95"/>
      <c r="X20" s="19"/>
    </row>
    <row r="21" spans="1:24" ht="18" customHeight="1" x14ac:dyDescent="0.15">
      <c r="A21" s="9"/>
      <c r="B21" s="134" t="b">
        <v>1</v>
      </c>
      <c r="C21" s="134" t="b">
        <v>1</v>
      </c>
      <c r="D21" s="136" t="s">
        <v>28</v>
      </c>
      <c r="E21" s="138" t="s">
        <v>32</v>
      </c>
      <c r="F21" s="139">
        <v>11</v>
      </c>
      <c r="G21" s="148"/>
      <c r="H21" s="16"/>
      <c r="I21" s="39">
        <f>IF($B21=TRUE,IFERROR(MATCH("LCiM",$I22:$I$34,0)+ROW()-1,"LLM"),"")</f>
        <v>21</v>
      </c>
      <c r="J21" s="39" t="str">
        <f>IF($B21=TRUE,IF($D21&lt;&gt;"",IF(OR($D21="ROM",$D21="RAM"),"",IF(OR($D21="HCRAM",$D21="HCROM"),IF($O21=0,IF($K22=1,IF($C21=TRUE,"","LLM"),"ICS"),"ICN"),"IVA")),"MVA"),"")</f>
        <v/>
      </c>
      <c r="K21" s="39" t="str">
        <f>IF($B21=TRUE,IF($E21&lt;&gt;"",IF(OR($E21="32K",$E21="16K",$E21="8K/T32K"),"","IVA"),"MVA"),"")</f>
        <v/>
      </c>
      <c r="L21" s="39" t="str">
        <f>IF($B21=TRUE,IF($F21="","MVA",IF(ISNUMBER($F21)=FALSE,"IVA",IF(OR($F21&lt;0,$F21&gt;15)=TRUE,"IVA",IF($F21=2,"RVA",IF(OR($F21=0,$F21=1)=TRUE,"SYS",""))))),"")</f>
        <v/>
      </c>
      <c r="M21" s="39" t="str">
        <f>IF($B21=TRUE,IF($L22&lt;&gt;"",IF(COUNTIF($L$3:$L$34,CONCATENATE("=",$L22))&gt;1,"DMB",""),""),"")</f>
        <v>DMB</v>
      </c>
      <c r="N21" s="16"/>
      <c r="O21" s="104">
        <f>IF($B21=TRUE,ROWS($O$3:$O19)-(COUNTBLANK($O$3:$O19)),"")</f>
        <v>9</v>
      </c>
      <c r="P21" s="39" t="str">
        <f>IF($B21=TRUE,DEC2HEX(HEX2DEC("2C000")+($O21*2)+0,5),"")</f>
        <v>2C012</v>
      </c>
      <c r="Q21" s="39">
        <f>IF($B21=TRUE,IF($C21=TRUE,8,0),"")</f>
        <v>8</v>
      </c>
      <c r="R21" s="39">
        <f>IF($B21=TRUE,IF($J21="",IF(OR($D21="ROM",$D21="HCROM"),4,IF(OR($D21="RAM",$D21="HCRAM"),0,"ERR")),"ERR"),"")</f>
        <v>0</v>
      </c>
      <c r="S21" s="39">
        <f>IF($B21=TRUE,IF($K21="",IF($E21="32K",1,IF($E21="16K",2,IF($E21="8K/T32K",3,"ERR"))),"ERR"),"")</f>
        <v>3</v>
      </c>
      <c r="T21" s="39" t="str">
        <f>IF($B21=TRUE,IF(COUNTIF($Q21:$S21,"=ERR")=0,DEC2HEX($Q21+$R21+$S21),"ERR"),"")</f>
        <v>B</v>
      </c>
      <c r="U21" s="18"/>
      <c r="V21" s="106" t="str">
        <f>IF($B21=TRUE,IF(AND(ISNUMBER(HEX2DEC($T21)),ISNUMBER(HEX2DEC($U22))),CONCATENATE($T21,$U22),""),"")</f>
        <v>BB</v>
      </c>
      <c r="W21" s="108">
        <f>IF(AND($V21&lt;&gt;"",$C21=TRUE,NOT(AND(OR($D21="HCRAM",$D21="HCROM"),$O21=0))),((ROWS($W$3:$W20)+(-COUNTBLANK($W$3:$W20)))/100)+5,"")</f>
        <v>5.04</v>
      </c>
      <c r="X21" s="16"/>
    </row>
    <row r="22" spans="1:24" ht="18" customHeight="1" x14ac:dyDescent="0.15">
      <c r="A22" s="9"/>
      <c r="B22" s="135"/>
      <c r="C22" s="135"/>
      <c r="D22" s="137"/>
      <c r="E22" s="137"/>
      <c r="F22" s="137"/>
      <c r="G22" s="147"/>
      <c r="H22" s="19"/>
      <c r="I22" s="39" t="str">
        <f>IF($B21=TRUE,IF($C21=TRUE,"LCiM",""),"")</f>
        <v>LCiM</v>
      </c>
      <c r="J22" s="39" t="str">
        <f ca="1">IF($B21=TRUE,IF((ROW()-1)=$I21,"",IF(COUNTIF($I21:$I$34,"=LCiM")&gt;0,IFERROR(IF(STDEV(INDIRECT(""&amp;ADDRESS(ROW($R21),COLUMN($R21),3)&amp;":"&amp;ADDRESS($I21,COLUMN($R21),3)))=0,"","MCT"),"ERR"),"")),"")</f>
        <v/>
      </c>
      <c r="K22" s="39">
        <f>IF($B21=TRUE,IF($E21&lt;&gt;"",IF($E21="32K",1,IF($E21="16K",2,IF($E21="8K/T32K",IF($D$35="FRAM71B",1,3),ROW()+30))),ROW()+30),"")</f>
        <v>3</v>
      </c>
      <c r="L22" s="39">
        <f>IF($B21=TRUE,$F21,"")</f>
        <v>11</v>
      </c>
      <c r="M22" s="39" t="str">
        <f ca="1">IF($B21=TRUE,IF((-1+ROW())=$I21,"",IF(COUNTIF($I21:$I$34,"=LCiM")&gt;0,IFERROR(IF(STDEV(INDIRECT(""&amp;ADDRESS(ROW($K22),COLUMN($K22),3)&amp;":"&amp;ADDRESS(($I21+1),COLUMN($K22),3)))=0,"","MCS"),"ERR"),"")),"")</f>
        <v/>
      </c>
      <c r="N22" s="19"/>
      <c r="O22" s="105"/>
      <c r="P22" s="39" t="str">
        <f>IF($B21=TRUE,DEC2HEX(HEX2DEC("2C000")+($O21*2)+1,5),"")</f>
        <v>2C013</v>
      </c>
      <c r="Q22" s="29"/>
      <c r="R22" s="27"/>
      <c r="S22" s="27"/>
      <c r="T22" s="28"/>
      <c r="U22" s="39" t="str">
        <f>IF($B21=TRUE,IF(OR($L21="",$L21="SYS"),DEC2HEX($F21,1),"ERR"),"")</f>
        <v>B</v>
      </c>
      <c r="V22" s="107"/>
      <c r="W22" s="109"/>
      <c r="X22" s="19"/>
    </row>
    <row r="23" spans="1:24" ht="18" customHeight="1" x14ac:dyDescent="0.15">
      <c r="A23" s="9"/>
      <c r="B23" s="142" t="b">
        <v>1</v>
      </c>
      <c r="C23" s="142" t="b">
        <v>0</v>
      </c>
      <c r="D23" s="144" t="s">
        <v>28</v>
      </c>
      <c r="E23" s="92" t="s">
        <v>27</v>
      </c>
      <c r="F23" s="92">
        <v>12</v>
      </c>
      <c r="G23" s="146" t="s">
        <v>85</v>
      </c>
      <c r="H23" s="16"/>
      <c r="I23" s="17">
        <f>IF($B23=TRUE,IFERROR(MATCH("LCiM",$I24:$I$34,0)+ROW()-1,"LLM"),"")</f>
        <v>25</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DMB</v>
      </c>
      <c r="N23" s="16"/>
      <c r="O23" s="90">
        <f>IF($B23=TRUE,ROWS($O$3:$O21)-(COUNTBLANK($O$3:$O21)),"")</f>
        <v>10</v>
      </c>
      <c r="P23" s="38" t="str">
        <f>IF($B23=TRUE,DEC2HEX(HEX2DEC("2C000")+($O23*2)+0,5),"")</f>
        <v>2C014</v>
      </c>
      <c r="Q23" s="17">
        <f>IF($B23=TRUE,IF($C23=TRUE,8,0),"")</f>
        <v>0</v>
      </c>
      <c r="R23" s="17">
        <f>IF($B23=TRUE,IF($J23="",IF(OR($D23="ROM",$D23="HCROM"),4,IF(OR($D23="RAM",$D23="HCRAM"),0,"ERR")),"ERR"),"")</f>
        <v>0</v>
      </c>
      <c r="S23" s="17">
        <f>IF($B23=TRUE,IF($K23="",IF($E23="32K",1,IF($E23="16K",2,IF($E23="8K/T32K",3,"ERR"))),"ERR"),"")</f>
        <v>1</v>
      </c>
      <c r="T23" s="17" t="str">
        <f>IF($B23=TRUE,IF(COUNTIF($Q23:$S23,"=ERR")=0,DEC2HEX($Q23+$R23+$S23),"ERR"),"")</f>
        <v>1</v>
      </c>
      <c r="U23" s="18"/>
      <c r="V23" s="92" t="str">
        <f>IF($B23=TRUE,IF(AND(ISNUMBER(HEX2DEC($T23)),ISNUMBER(HEX2DEC($U24))),CONCATENATE($T23,$U24),""),"")</f>
        <v>1C</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MCT</v>
      </c>
      <c r="K24" s="17">
        <f>IF($B23=TRUE,IF($E23&lt;&gt;"",IF($E23="32K",1,IF($E23="16K",2,IF($E23="8K/T32K",IF($D$35="FRAM71B",1,3),ROW()+30))),ROW()+30),"")</f>
        <v>1</v>
      </c>
      <c r="L24" s="17">
        <f>IF($B23=TRUE,$F23,"")</f>
        <v>12</v>
      </c>
      <c r="M24" s="17" t="str">
        <f ca="1">IF($B23=TRUE,IF((-1+ROW())=$I23,"",IF(COUNTIF($I23:$I$34,"=LCiM")&gt;0,IFERROR(IF(STDEV(INDIRECT(""&amp;ADDRESS(ROW($K24),COLUMN($K24),3)&amp;":"&amp;ADDRESS(($I23+1),COLUMN($K24),3)))=0,"","MCS"),"ERR"),"")),"")</f>
        <v>MCS</v>
      </c>
      <c r="N24" s="19"/>
      <c r="O24" s="91"/>
      <c r="P24" s="38" t="str">
        <f>IF($B23=TRUE,DEC2HEX(HEX2DEC("2C000")+($O23*2)+1,5),"")</f>
        <v>2C015</v>
      </c>
      <c r="Q24" s="29"/>
      <c r="R24" s="27"/>
      <c r="S24" s="27"/>
      <c r="T24" s="28"/>
      <c r="U24" s="17" t="str">
        <f>IF($B23=TRUE,IF(OR($L23="",$L23="SYS"),DEC2HEX($F23,1),"ERR"),"")</f>
        <v>C</v>
      </c>
      <c r="V24" s="93"/>
      <c r="W24" s="95"/>
      <c r="X24" s="19"/>
    </row>
    <row r="25" spans="1:24" ht="18" customHeight="1" x14ac:dyDescent="0.15">
      <c r="A25" s="9"/>
      <c r="B25" s="134" t="b">
        <v>1</v>
      </c>
      <c r="C25" s="134" t="b">
        <v>1</v>
      </c>
      <c r="D25" s="136" t="s">
        <v>26</v>
      </c>
      <c r="E25" s="138" t="s">
        <v>30</v>
      </c>
      <c r="F25" s="139">
        <v>12</v>
      </c>
      <c r="G25" s="148"/>
      <c r="H25" s="16"/>
      <c r="I25" s="39">
        <f>IF($B25=TRUE,IFERROR(MATCH("LCiM",$I26:$I$34,0)+ROW()-1,"LLM"),"")</f>
        <v>25</v>
      </c>
      <c r="J25" s="39" t="str">
        <f>IF($B25=TRUE,IF($D25&lt;&gt;"",IF(OR($D25="ROM",$D25="RAM"),"",IF(OR($D25="HCRAM",$D25="HCROM"),IF($O25=0,IF($K26=1,IF($C25=TRUE,"","LLM"),"ICS"),"ICN"),"IVA")),"MVA"),"")</f>
        <v/>
      </c>
      <c r="K25" s="39" t="str">
        <f>IF($B25=TRUE,IF($E25&lt;&gt;"",IF(OR($E25="32K",$E25="16K",$E25="8K/T32K"),"","IVA"),"MVA"),"")</f>
        <v/>
      </c>
      <c r="L25" s="39" t="str">
        <f>IF($B25=TRUE,IF($F25="","MVA",IF(ISNUMBER($F25)=FALSE,"IVA",IF(OR($F25&lt;0,$F25&gt;15)=TRUE,"IVA",IF($F25=2,"RVA",IF(OR($F25=0,$F25=1)=TRUE,"SYS",""))))),"")</f>
        <v/>
      </c>
      <c r="M25" s="39" t="str">
        <f>IF($B25=TRUE,IF($L26&lt;&gt;"",IF(COUNTIF($L$3:$L$34,CONCATENATE("=",$L26))&gt;1,"DMB",""),""),"")</f>
        <v>DMB</v>
      </c>
      <c r="N25" s="16"/>
      <c r="O25" s="104">
        <f>IF($B25=TRUE,ROWS($O$3:$O23)-(COUNTBLANK($O$3:$O23)),"")</f>
        <v>11</v>
      </c>
      <c r="P25" s="39" t="str">
        <f>IF($B25=TRUE,DEC2HEX(HEX2DEC("2C000")+($O25*2)+0,5),"")</f>
        <v>2C016</v>
      </c>
      <c r="Q25" s="39">
        <f>IF($B25=TRUE,IF($C25=TRUE,8,0),"")</f>
        <v>8</v>
      </c>
      <c r="R25" s="39">
        <f>IF($B25=TRUE,IF($J25="",IF(OR($D25="ROM",$D25="HCROM"),4,IF(OR($D25="RAM",$D25="HCRAM"),0,"ERR")),"ERR"),"")</f>
        <v>4</v>
      </c>
      <c r="S25" s="39">
        <f>IF($B25=TRUE,IF($K25="",IF($E25="32K",1,IF($E25="16K",2,IF($E25="8K/T32K",3,"ERR"))),"ERR"),"")</f>
        <v>2</v>
      </c>
      <c r="T25" s="39" t="str">
        <f>IF($B25=TRUE,IF(COUNTIF($Q25:$S25,"=ERR")=0,DEC2HEX($Q25+$R25+$S25),"ERR"),"")</f>
        <v>E</v>
      </c>
      <c r="U25" s="18"/>
      <c r="V25" s="106" t="str">
        <f>IF($B25=TRUE,IF(AND(ISNUMBER(HEX2DEC($T25)),ISNUMBER(HEX2DEC($U26))),CONCATENATE($T25,$U26),""),"")</f>
        <v>EC</v>
      </c>
      <c r="W25" s="108">
        <f>IF(AND($V25&lt;&gt;"",$C25=TRUE,NOT(AND(OR($D25="HCRAM",$D25="HCROM"),$O25=0))),((ROWS($W$3:$W24)+(-COUNTBLANK($W$3:$W24)))/100)+5,"")</f>
        <v>5.05</v>
      </c>
      <c r="X25" s="16"/>
    </row>
    <row r="26" spans="1:24" ht="18" customHeight="1" x14ac:dyDescent="0.15">
      <c r="A26" s="9"/>
      <c r="B26" s="135"/>
      <c r="C26" s="135"/>
      <c r="D26" s="137"/>
      <c r="E26" s="137"/>
      <c r="F26" s="137"/>
      <c r="G26" s="147"/>
      <c r="H26" s="19"/>
      <c r="I26" s="39" t="str">
        <f>IF($B25=TRUE,IF($C25=TRUE,"LCiM",""),"")</f>
        <v>LCiM</v>
      </c>
      <c r="J26" s="39" t="str">
        <f ca="1">IF($B25=TRUE,IF((ROW()-1)=$I25,"",IF(COUNTIF($I25:$I$34,"=LCiM")&gt;0,IFERROR(IF(STDEV(INDIRECT(""&amp;ADDRESS(ROW($R25),COLUMN($R25),3)&amp;":"&amp;ADDRESS($I25,COLUMN($R25),3)))=0,"","MCT"),"ERR"),"")),"")</f>
        <v/>
      </c>
      <c r="K26" s="39">
        <f>IF($B25=TRUE,IF($E25&lt;&gt;"",IF($E25="32K",1,IF($E25="16K",2,IF($E25="8K/T32K",IF($D$35="FRAM71B",1,3),ROW()+30))),ROW()+30),"")</f>
        <v>2</v>
      </c>
      <c r="L26" s="39">
        <f>IF($B25=TRUE,$F25,"")</f>
        <v>12</v>
      </c>
      <c r="M26" s="39" t="str">
        <f ca="1">IF($B25=TRUE,IF((-1+ROW())=$I25,"",IF(COUNTIF($I25:$I$34,"=LCiM")&gt;0,IFERROR(IF(STDEV(INDIRECT(""&amp;ADDRESS(ROW($K26),COLUMN($K26),3)&amp;":"&amp;ADDRESS(($I25+1),COLUMN($K26),3)))=0,"","MCS"),"ERR"),"")),"")</f>
        <v/>
      </c>
      <c r="N26" s="19"/>
      <c r="O26" s="105"/>
      <c r="P26" s="39" t="str">
        <f>IF($B25=TRUE,DEC2HEX(HEX2DEC("2C000")+($O25*2)+1,5),"")</f>
        <v>2C017</v>
      </c>
      <c r="Q26" s="29"/>
      <c r="R26" s="27"/>
      <c r="S26" s="27"/>
      <c r="T26" s="28"/>
      <c r="U26" s="39" t="str">
        <f>IF($B25=TRUE,IF(OR($L25="",$L25="SYS"),DEC2HEX($F25,1),"ERR"),"")</f>
        <v>C</v>
      </c>
      <c r="V26" s="107"/>
      <c r="W26" s="109"/>
      <c r="X26" s="19"/>
    </row>
    <row r="27" spans="1:24" ht="18" customHeight="1" x14ac:dyDescent="0.15">
      <c r="A27" s="9"/>
      <c r="B27" s="142" t="b">
        <v>1</v>
      </c>
      <c r="C27" s="142" t="b">
        <v>0</v>
      </c>
      <c r="D27" s="144" t="s">
        <v>26</v>
      </c>
      <c r="E27" s="92" t="s">
        <v>27</v>
      </c>
      <c r="F27" s="92">
        <v>13</v>
      </c>
      <c r="G27" s="146" t="s">
        <v>89</v>
      </c>
      <c r="H27" s="16"/>
      <c r="I27" s="17" t="str">
        <f>IF($B27=TRUE,IFERROR(MATCH("LCiM",$I28:$I$34,0)+ROW()-1,"LLM"),"")</f>
        <v>LLM</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f>IF($B27=TRUE,ROWS($O$3:$O25)-(COUNTBLANK($O$3:$O25)),"")</f>
        <v>12</v>
      </c>
      <c r="P27" s="38" t="str">
        <f>IF($B27=TRUE,DEC2HEX(HEX2DEC("2C000")+($O27*2)+0,5),"")</f>
        <v>2C018</v>
      </c>
      <c r="Q27" s="17">
        <f>IF($B27=TRUE,IF($C27=TRUE,8,0),"")</f>
        <v>0</v>
      </c>
      <c r="R27" s="17">
        <f>IF($B27=TRUE,IF($J27="",IF(OR($D27="ROM",$D27="HCROM"),4,IF(OR($D27="RAM",$D27="HCRAM"),0,"ERR")),"ERR"),"")</f>
        <v>4</v>
      </c>
      <c r="S27" s="17">
        <f>IF($B27=TRUE,IF($K27="",IF($E27="32K",1,IF($E27="16K",2,IF($E27="8K/T32K",3,"ERR"))),"ERR"),"")</f>
        <v>1</v>
      </c>
      <c r="T27" s="17" t="str">
        <f>IF($B27=TRUE,IF(COUNTIF($Q27:$S27,"=ERR")=0,DEC2HEX($Q27+$R27+$S27),"ERR"),"")</f>
        <v>5</v>
      </c>
      <c r="U27" s="18"/>
      <c r="V27" s="92" t="str">
        <f>IF($B27=TRUE,IF(AND(ISNUMBER(HEX2DEC($T27)),ISNUMBER(HEX2DEC($U28))),CONCATENATE($T27,$U28),""),"")</f>
        <v>5D</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f>IF($B27=TRUE,IF($E27&lt;&gt;"",IF($E27="32K",1,IF($E27="16K",2,IF($E27="8K/T32K",IF($D$35="FRAM71B",1,3),ROW()+30))),ROW()+30),"")</f>
        <v>1</v>
      </c>
      <c r="L28" s="17">
        <f>IF($B27=TRUE,$F27,"")</f>
        <v>13</v>
      </c>
      <c r="M28" s="17" t="str">
        <f ca="1">IF($B27=TRUE,IF((-1+ROW())=$I27,"",IF(COUNTIF($I27:$I$34,"=LCiM")&gt;0,IFERROR(IF(STDEV(INDIRECT(""&amp;ADDRESS(ROW($K28),COLUMN($K28),3)&amp;":"&amp;ADDRESS(($I27+1),COLUMN($K28),3)))=0,"","MCS"),"ERR"),"")),"")</f>
        <v/>
      </c>
      <c r="N28" s="19"/>
      <c r="O28" s="91"/>
      <c r="P28" s="38" t="str">
        <f>IF($B27=TRUE,DEC2HEX(HEX2DEC("2C000")+($O27*2)+1,5),"")</f>
        <v>2C019</v>
      </c>
      <c r="Q28" s="29"/>
      <c r="R28" s="27"/>
      <c r="S28" s="27"/>
      <c r="T28" s="28"/>
      <c r="U28" s="17" t="str">
        <f>IF($B27=TRUE,IF(OR($L27="",$L27="SYS"),DEC2HEX($F27,1),"ERR"),"")</f>
        <v>D</v>
      </c>
      <c r="V28" s="93"/>
      <c r="W28" s="95"/>
      <c r="X28" s="19"/>
    </row>
    <row r="29" spans="1:24" ht="18" customHeight="1" x14ac:dyDescent="0.15">
      <c r="A29" s="9"/>
      <c r="B29" s="134" t="b">
        <v>0</v>
      </c>
      <c r="C29" s="134" t="b">
        <v>0</v>
      </c>
      <c r="D29" s="136"/>
      <c r="E29" s="138"/>
      <c r="F29" s="139"/>
      <c r="G29" s="148"/>
      <c r="H29" s="16"/>
      <c r="I29" s="39" t="str">
        <f>IF($B29=TRUE,IFERROR(MATCH("LCiM",$I30:$I$34,0)+ROW()-1,"LLM"),"")</f>
        <v/>
      </c>
      <c r="J29" s="39" t="str">
        <f>IF($B29=TRUE,IF($D29&lt;&gt;"",IF(OR($D29="ROM",$D29="RAM"),"",IF(OR($D29="HCRAM",$D29="HCROM"),IF($O29=0,IF($K30=1,IF($C29=TRUE,"","LLM"),"ICS"),"ICN"),"IVA")),"MVA"),"")</f>
        <v/>
      </c>
      <c r="K29" s="39" t="str">
        <f>IF($B29=TRUE,IF($E29&lt;&gt;"",IF(OR($E29="32K",$E29="16K",$E29="8K/T32K"),"","IVA"),"MVA"),"")</f>
        <v/>
      </c>
      <c r="L29" s="39" t="str">
        <f>IF($B29=TRUE,IF($F29="","MVA",IF(ISNUMBER($F29)=FALSE,"IVA",IF(OR($F29&lt;0,$F29&gt;15)=TRUE,"IVA",IF($F29=2,"RVA",IF(OR($F29=0,$F29=1)=TRUE,"SYS",""))))),"")</f>
        <v/>
      </c>
      <c r="M29" s="39" t="str">
        <f>IF($B29=TRUE,IF($L30&lt;&gt;"",IF(COUNTIF($L$3:$L$34,CONCATENATE("=",$L30))&gt;1,"DMB",""),""),"")</f>
        <v/>
      </c>
      <c r="N29" s="16"/>
      <c r="O29" s="104" t="str">
        <f>IF($B29=TRUE,ROWS($O$3:$O27)-(COUNTBLANK($O$3:$O27)),"")</f>
        <v/>
      </c>
      <c r="P29" s="39" t="str">
        <f>IF($B29=TRUE,DEC2HEX(HEX2DEC("2C000")+($O29*2)+0,5),"")</f>
        <v/>
      </c>
      <c r="Q29" s="39" t="str">
        <f>IF($B29=TRUE,IF($C29=TRUE,8,0),"")</f>
        <v/>
      </c>
      <c r="R29" s="39" t="str">
        <f>IF($B29=TRUE,IF($J29="",IF(OR($D29="ROM",$D29="HCROM"),4,IF(OR($D29="RAM",$D29="HCRAM"),0,"ERR")),"ERR"),"")</f>
        <v/>
      </c>
      <c r="S29" s="39" t="str">
        <f>IF($B29=TRUE,IF($K29="",IF($E29="32K",1,IF($E29="16K",2,IF($E29="8K/T32K",3,"ERR"))),"ERR"),"")</f>
        <v/>
      </c>
      <c r="T29" s="39"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9" t="str">
        <f>IF($B29=TRUE,IF($C29=TRUE,"LCiM",""),"")</f>
        <v/>
      </c>
      <c r="J30" s="39" t="str">
        <f ca="1">IF($B29=TRUE,IF((ROW()-1)=$I29,"",IF(COUNTIF($I29:$I$34,"=LCiM")&gt;0,IFERROR(IF(STDEV(INDIRECT(""&amp;ADDRESS(ROW($R29),COLUMN($R29),3)&amp;":"&amp;ADDRESS($I29,COLUMN($R29),3)))=0,"","MCT"),"ERR"),"")),"")</f>
        <v/>
      </c>
      <c r="K30" s="39" t="str">
        <f>IF($B29=TRUE,IF($E29&lt;&gt;"",IF($E29="32K",1,IF($E29="16K",2,IF($E29="8K/T32K",IF($D$35="FRAM71B",1,3),ROW()+30))),ROW()+30),"")</f>
        <v/>
      </c>
      <c r="L30" s="39" t="str">
        <f>IF($B29=TRUE,$F29,"")</f>
        <v/>
      </c>
      <c r="M30" s="39" t="str">
        <f ca="1">IF($B29=TRUE,IF((-1+ROW())=$I29,"",IF(COUNTIF($I29:$I$34,"=LCiM")&gt;0,IFERROR(IF(STDEV(INDIRECT(""&amp;ADDRESS(ROW($K30),COLUMN($K30),3)&amp;":"&amp;ADDRESS(($I29+1),COLUMN($K30),3)))=0,"","MCS"),"ERR"),"")),"")</f>
        <v/>
      </c>
      <c r="N30" s="19"/>
      <c r="O30" s="105"/>
      <c r="P30" s="39" t="str">
        <f>IF($B29=TRUE,DEC2HEX(HEX2DEC("2C000")+($O29*2)+1,5),"")</f>
        <v/>
      </c>
      <c r="Q30" s="29"/>
      <c r="R30" s="27"/>
      <c r="S30" s="27"/>
      <c r="T30" s="28"/>
      <c r="U30" s="39"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8"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8"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79</v>
      </c>
      <c r="H33" s="16"/>
      <c r="I33" s="39" t="str">
        <f>IF($B33=TRUE,IFERROR(MATCH("LCiM",$I34:$I$34,0)+ROW()-1,"LLM"),"")</f>
        <v/>
      </c>
      <c r="J33" s="39" t="str">
        <f>IF($B33=TRUE,IF($D33&lt;&gt;"",IF(OR($D33="ROM",$D33="RAM"),"",IF(OR($D33="HCRAM",$D33="HCROM"),IF($O33=0,IF($K34=1,IF($C33=TRUE,"","LLM"),"ICS"),"ICN"),"IVA")),"MVA"),"")</f>
        <v/>
      </c>
      <c r="K33" s="39" t="str">
        <f>IF($B33=TRUE,IF($E33&lt;&gt;"",IF(OR($E33="32K",$E33="16K",$E33="8K/T32K"),"","IVA"),"MVA"),"")</f>
        <v/>
      </c>
      <c r="L33" s="39" t="str">
        <f>IF($B33=TRUE,IF($F33="","MVA",IF(ISNUMBER($F33)=FALSE,"IVA",IF(OR($F33&lt;0,$F33&gt;15)=TRUE,"IVA",IF($F33=2,"RVA",IF(OR($F33=0,$F33=1)=TRUE,"SYS",""))))),"")</f>
        <v/>
      </c>
      <c r="M33" s="39" t="str">
        <f>IF($B33=TRUE,IF($L34&lt;&gt;"",IF(COUNTIF($L$3:$L$34,CONCATENATE("=",$L34))&gt;1,"DMB",""),""),"")</f>
        <v/>
      </c>
      <c r="N33" s="16"/>
      <c r="O33" s="104" t="str">
        <f>IF(AND($B33=TRUE,$V33&lt;&gt;""),ROWS($O$3:$O31)-(COUNTBLANK($O$3:$O31)),"")</f>
        <v/>
      </c>
      <c r="P33" s="39" t="str">
        <f>IF($B33=TRUE,DEC2HEX(HEX2DEC("2C000")+($O33*2)+0,5),"")</f>
        <v/>
      </c>
      <c r="Q33" s="39" t="str">
        <f>IF($B33=TRUE,IF($C33=TRUE,8,0),"")</f>
        <v/>
      </c>
      <c r="R33" s="39" t="str">
        <f>IF($B33=TRUE,IF($J33="",IF(OR($D33="ROM",$D33="HCROM"),4,IF(OR($D33="RAM",$D33="HCRAM"),0,"ERR")),"ERR"),"")</f>
        <v/>
      </c>
      <c r="S33" s="39" t="str">
        <f>IF($B33=TRUE,IF($K33="",IF($E33="32K",1,IF($E33="16K",2,IF($E33="8K/T32K",3,"ERR"))),"ERR"),"")</f>
        <v/>
      </c>
      <c r="T33" s="39"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9" t="str">
        <f>IF($B33=TRUE,IF($C33=TRUE,"LCiM",""),"")</f>
        <v/>
      </c>
      <c r="J34" s="39" t="str">
        <f ca="1">IF($B33=TRUE,IF((ROW()-1)=$I33,"",IF(COUNTIF($I33:$I$34,"=LCiM")&gt;0,IFERROR(IF(STDEV(INDIRECT(""&amp;ADDRESS(ROW($R33),COLUMN($R33),3)&amp;":"&amp;ADDRESS($I33,COLUMN($R33),3)))=0,"","MCT"),"ERR"),"")),"")</f>
        <v/>
      </c>
      <c r="K34" s="39" t="str">
        <f>IF($B33=TRUE,IF($E33&lt;&gt;"",IF($E33="32K",1,IF($E33="16K",2,IF($E33="8K/T32K",IF($D$35="FRAM71B",1,3),ROW()+30))),ROW()+30),"")</f>
        <v/>
      </c>
      <c r="L34" s="39" t="str">
        <f>IF($B33=TRUE,$F33,"")</f>
        <v/>
      </c>
      <c r="M34" s="39" t="str">
        <f ca="1">IF($B33=TRUE,IF((-1+ROW())=$I33,"",IF(COUNTIF($I33:$I$34,"=LCiM")&gt;0,IFERROR(IF(STDEV(INDIRECT(""&amp;ADDRESS(ROW($K34),COLUMN($K34),3)&amp;":"&amp;ADDRESS(($I33+1),COLUMN($K34),3)))=0,"","MCS"),"ERR"),"")),"")</f>
        <v/>
      </c>
      <c r="N34" s="19"/>
      <c r="O34" s="116"/>
      <c r="P34" s="39" t="str">
        <f>IF($B33=TRUE,DEC2HEX(HEX2DEC("2C000")+($O33*2)+1,5),"")</f>
        <v/>
      </c>
      <c r="Q34" s="29"/>
      <c r="R34" s="27"/>
      <c r="S34" s="27"/>
      <c r="T34" s="28"/>
      <c r="U34" s="39" t="str">
        <f>IF($B33=TRUE,IF(OR($L33="",$L33="SYS"),DEC2HEX($F33,1),"ERR"),"")</f>
        <v/>
      </c>
      <c r="V34" s="107"/>
      <c r="W34" s="109"/>
      <c r="X34" s="19"/>
    </row>
    <row r="35" spans="1:35" ht="18" customHeight="1" x14ac:dyDescent="0.15">
      <c r="A35" s="9"/>
      <c r="B35" s="128" t="s">
        <v>23</v>
      </c>
      <c r="C35" s="129"/>
      <c r="D35" s="130" t="s">
        <v>40</v>
      </c>
      <c r="E35" s="131"/>
      <c r="F35" s="132" t="s">
        <v>97</v>
      </c>
      <c r="G35" s="133"/>
      <c r="H35" s="22"/>
      <c r="I35" s="17" t="str">
        <f>IF(COUNTIF($I3:$I$34,"=LLM")=0,"","LLM")</f>
        <v>LLM</v>
      </c>
      <c r="J35" s="17" t="str">
        <f ca="1">IF(COUNTBLANK($J$3:$J$34)=32,"","ERR")</f>
        <v>ERR</v>
      </c>
      <c r="K35" s="17" t="str">
        <f>IF(AND(COUNTIF($K3:$K$34,"=IVA")=0,COUNTIF($K3:$K$34,"=MVA")=0),"","ERR")</f>
        <v/>
      </c>
      <c r="L35" s="17" t="str">
        <f>IF(AND(COUNTIF($L3:$L$34,"=IVA")=0,COUNTIF($L3:$L$34,"=MVA")=0,COUNTIF($L3:$L$34,"=RVA")=0),"","ERR")</f>
        <v/>
      </c>
      <c r="M35" s="17" t="str">
        <f ca="1">IF(COUNTBLANK($M3:$M$34)=32,"","ERR")</f>
        <v>ERR</v>
      </c>
      <c r="N35" s="24"/>
      <c r="O35" s="40" t="str">
        <f>IF(OR($D$35="FRAM71",$D$35="FRAM71B"),"","IMO")</f>
        <v/>
      </c>
      <c r="P35" s="27"/>
      <c r="Q35" s="28"/>
      <c r="R35" s="26" t="str">
        <f>IF(COUNTIF($R3:$R$34,"=ERR")=0,"","ERR")</f>
        <v/>
      </c>
      <c r="S35" s="17" t="str">
        <f>IF(COUNTIF($S3:$S$34,"=ERR")=0,"","ERR")</f>
        <v/>
      </c>
      <c r="T35" s="17" t="str">
        <f>IF(COUNTIF($T3:$T$34,"=ERR")=0,"","ERR")</f>
        <v/>
      </c>
      <c r="U35" s="17" t="str">
        <f>IF(COUNTIF($U3:$U$34,"=ERR")=0,"","ERR")</f>
        <v/>
      </c>
      <c r="V35" s="23" t="str">
        <f ca="1">IF(AND(COUNTBLANK($I$35:$M$35)=5,COUNTBLANK($O$35:$U$35)=7),"","ERR")</f>
        <v>ERR</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ERROR</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 ref="B31:B32"/>
    <mergeCell ref="C31:C32"/>
    <mergeCell ref="D31:D32"/>
    <mergeCell ref="E31:E32"/>
    <mergeCell ref="F31:F32"/>
    <mergeCell ref="G31:G32"/>
    <mergeCell ref="O31:O32"/>
    <mergeCell ref="V31:V32"/>
    <mergeCell ref="W31:W32"/>
    <mergeCell ref="B29:B30"/>
    <mergeCell ref="C29:C30"/>
    <mergeCell ref="D29:D30"/>
    <mergeCell ref="E29:E30"/>
    <mergeCell ref="F29:F30"/>
    <mergeCell ref="G29:G30"/>
    <mergeCell ref="O29:O30"/>
    <mergeCell ref="V29:V30"/>
    <mergeCell ref="W29:W30"/>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3:B24"/>
    <mergeCell ref="C23:C24"/>
    <mergeCell ref="D23:D24"/>
    <mergeCell ref="E23:E24"/>
    <mergeCell ref="F23:F24"/>
    <mergeCell ref="G23:G24"/>
    <mergeCell ref="O23:O24"/>
    <mergeCell ref="V23:V24"/>
    <mergeCell ref="W23:W24"/>
    <mergeCell ref="B21:B22"/>
    <mergeCell ref="C21:C22"/>
    <mergeCell ref="D21:D22"/>
    <mergeCell ref="E21:E22"/>
    <mergeCell ref="F21:F22"/>
    <mergeCell ref="G21:G22"/>
    <mergeCell ref="O21:O22"/>
    <mergeCell ref="V21:V22"/>
    <mergeCell ref="W21:W22"/>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15:B16"/>
    <mergeCell ref="C15:C16"/>
    <mergeCell ref="D15:D16"/>
    <mergeCell ref="E15:E16"/>
    <mergeCell ref="F15:F16"/>
    <mergeCell ref="G15:G16"/>
    <mergeCell ref="O15:O16"/>
    <mergeCell ref="V15:V16"/>
    <mergeCell ref="W15:W16"/>
    <mergeCell ref="B13:B14"/>
    <mergeCell ref="C13:C14"/>
    <mergeCell ref="D13:D14"/>
    <mergeCell ref="E13:E14"/>
    <mergeCell ref="F13:F14"/>
    <mergeCell ref="G13:G14"/>
    <mergeCell ref="O13:O14"/>
    <mergeCell ref="V13:V14"/>
    <mergeCell ref="W13:W14"/>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7:B8"/>
    <mergeCell ref="C7:C8"/>
    <mergeCell ref="D7:D8"/>
    <mergeCell ref="E7:E8"/>
    <mergeCell ref="F7:F8"/>
    <mergeCell ref="G7:G8"/>
    <mergeCell ref="O7:O8"/>
    <mergeCell ref="V7:V8"/>
    <mergeCell ref="W7:W8"/>
    <mergeCell ref="B5:B6"/>
    <mergeCell ref="C5:C6"/>
    <mergeCell ref="D5:D6"/>
    <mergeCell ref="E5:E6"/>
    <mergeCell ref="F5:F6"/>
    <mergeCell ref="G5:G6"/>
    <mergeCell ref="O5:O6"/>
    <mergeCell ref="V5:V6"/>
    <mergeCell ref="W5:W6"/>
    <mergeCell ref="B1:G1"/>
    <mergeCell ref="I1:M1"/>
    <mergeCell ref="O1:W1"/>
    <mergeCell ref="B3:B4"/>
    <mergeCell ref="C3:C4"/>
    <mergeCell ref="D3:D4"/>
    <mergeCell ref="E3:E4"/>
    <mergeCell ref="F3:F4"/>
    <mergeCell ref="G3:G4"/>
    <mergeCell ref="O3:O4"/>
    <mergeCell ref="V3:V4"/>
    <mergeCell ref="W3:W4"/>
  </mergeCells>
  <dataValidations count="6">
    <dataValidation type="list" allowBlank="1" showInputMessage="1" showErrorMessage="1" sqref="D3:D34" xr:uid="{AC8724A8-674F-5443-B34A-C280853D9036}">
      <formula1>"RAM,ROM,HCRAM,HCROM"</formula1>
    </dataValidation>
    <dataValidation type="list" allowBlank="1" showInputMessage="1" showErrorMessage="1" sqref="D35:E35" xr:uid="{0A162439-EED1-7F40-AC5F-1128CD6FF57E}">
      <formula1>"FRAM71B,FRAM71"</formula1>
    </dataValidation>
    <dataValidation type="list" allowBlank="1" showInputMessage="1" showErrorMessage="1" sqref="E3:E34" xr:uid="{08A9895C-F3E3-6B46-8F93-662CDEB72B3B}">
      <formula1>"32K,16K,8K/T32K"</formula1>
    </dataValidation>
    <dataValidation type="list" allowBlank="1" showDropDown="1" showInputMessage="1" showErrorMessage="1" sqref="B3:C34" xr:uid="{5EAB8418-72C9-194D-A59D-598EA5E253F5}">
      <formula1>"0,1"</formula1>
    </dataValidation>
    <dataValidation type="list" allowBlank="1" showInputMessage="1" showErrorMessage="1" sqref="B5:B34" xr:uid="{6EE5E7B7-DBFF-A845-AA31-05BD75613F2C}">
      <formula1>"0,1"</formula1>
    </dataValidation>
    <dataValidation type="list" allowBlank="1" showInputMessage="1" showErrorMessage="1" sqref="F3:F34" xr:uid="{5CD697C7-7756-F44D-93A2-5F5203EA37CC}">
      <formula1>"0,1,2,3,4,5,6,7,8,9,10,11,12,13,14,15"</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11266"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11267"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11268"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11269"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11270"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11271"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11272"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11273"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11274"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11275"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11276"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11277"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11278"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11279"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11280"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11281"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11282"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11283"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11284"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11285"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11286"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11287"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11288"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11289"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11290"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11291"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11292"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11293"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11294"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11295"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11296"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ED5E-7F22-0B49-9F74-87065A9E071A}">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0</v>
      </c>
      <c r="D3" s="144" t="s">
        <v>26</v>
      </c>
      <c r="E3" s="92" t="s">
        <v>27</v>
      </c>
      <c r="F3" s="92">
        <v>3</v>
      </c>
      <c r="G3" s="146" t="s">
        <v>80</v>
      </c>
      <c r="H3" s="16"/>
      <c r="I3" s="17">
        <f>IF($B3=TRUE,IFERROR(MATCH("LCiM",$I4:$I$34,0)+ROW()-1,"LLM"),"")</f>
        <v>5</v>
      </c>
      <c r="J3" s="17" t="str">
        <f>IF($B3=TRUE,IF($D3&lt;&gt;"",IF(OR($D3="ROM",$D3="RAM"),"",IF(OR($D3="HCRAM",$D3="HCROM"),IF($O3=0,IF(OR($E3="32K",AND($E3="8K/T32K",$D$35="FRAM71B")),IF($C3=TRUE,"","LLM"),"ICS"),"ICN"),"IVA")),"MVA"),"")</f>
        <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8" t="str">
        <f>IF($B3=TRUE,DEC2HEX(HEX2DEC("2C000")+($O3*2)+0,5),"")</f>
        <v>2C000</v>
      </c>
      <c r="Q3" s="17">
        <f>IF($B3=TRUE,IF($C3=TRUE,8,0),"")</f>
        <v>0</v>
      </c>
      <c r="R3" s="17">
        <f>IF($B3=TRUE,IF($J3="",IF(OR($D3="ROM",$D3="HCROM"),4,IF(OR($D3="RAM",$D3="HCRAM"),0,"ERR")),"ERR"),"")</f>
        <v>4</v>
      </c>
      <c r="S3" s="17">
        <f>IF($B3=TRUE,IF($K3="",IF($E3="32K",1,IF($E3="16K",2,IF($E3="8K/T32K",3,"ERR"))),"ERR"),"")</f>
        <v>1</v>
      </c>
      <c r="T3" s="17" t="str">
        <f>IF($B3=TRUE,IF(COUNTIF($Q3:$S3,"=ERR")=0,DEC2HEX($Q3+$R3+$S3),"ERR"),"")</f>
        <v>5</v>
      </c>
      <c r="U3" s="18"/>
      <c r="V3" s="92" t="str">
        <f>IF($B3=TRUE,IF(AND(ISNUMBER(HEX2DEC($T3)),ISNUMBER(HEX2DEC($U4))),CONCATENATE($T3,$U4),""),"")</f>
        <v>53</v>
      </c>
      <c r="W3" s="94" t="str">
        <f>IF(AND($V3&lt;&gt;"",$C3=TRUE,NOT(AND(OR($D3="HCRAM",$D3="HCROM"),$O3=0))),5,"")</f>
        <v/>
      </c>
      <c r="X3" s="16"/>
    </row>
    <row r="4" spans="1:35" ht="18" customHeight="1" x14ac:dyDescent="0.15">
      <c r="A4" s="9"/>
      <c r="B4" s="142"/>
      <c r="C4" s="143"/>
      <c r="D4" s="144"/>
      <c r="E4" s="145"/>
      <c r="F4" s="145"/>
      <c r="G4" s="147"/>
      <c r="H4" s="19"/>
      <c r="I4" s="17" t="str">
        <f>IF($B3=TRUE,IF($C3=TRUE,"LCiM",""),"")</f>
        <v/>
      </c>
      <c r="J4" s="17" t="str">
        <f ca="1">IF($B3=TRUE,IF((ROW()-1)=$I3,"",IF(COUNTIF($I3:$I$34,"=LCiM")&gt;0,IFERROR(IF(STDEV(INDIRECT(""&amp;ADDRESS(ROW($R3),COLUMN($R3),3)&amp;":"&amp;ADDRESS($I3,COLUMN($R3),3)))=0,"","MCT"),"ERR"),"")),"")</f>
        <v>MCT</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8"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27</v>
      </c>
      <c r="F5" s="139">
        <v>4</v>
      </c>
      <c r="G5" s="148"/>
      <c r="H5" s="16"/>
      <c r="I5" s="39">
        <f>IF($B5=TRUE,IFERROR(MATCH("LCiM",$I6:$I$34,0)+ROW()-1,"LLM"),"")</f>
        <v>5</v>
      </c>
      <c r="J5" s="39" t="str">
        <f>IF($B5=TRUE,IF($D5&lt;&gt;"",IF(OR($D5="ROM",$D5="RAM"),"",IF(OR($D5="HCRAM",$D5="HCROM"),IF($O5=0,IF($K6=1,IF($C5=TRUE,"","LLM"),"ICS"),"ICN"),"IVA")),"MVA"),"")</f>
        <v/>
      </c>
      <c r="K5" s="39" t="str">
        <f>IF($B5=TRUE,IF($E5&lt;&gt;"",IF(OR($E5="32K",$E5="16K",$E5="8K/T32K"),"","IVA"),"MVA"),"")</f>
        <v/>
      </c>
      <c r="L5" s="39" t="str">
        <f>IF($B5=TRUE,IF($F5="","MVA",IF(ISNUMBER($F5)=FALSE,"IVA",IF(OR($F5&lt;0,$F5&gt;15)=TRUE,"IVA",IF($F5=2,"RVA",IF(OR($F5=0,$F5=1)=TRUE,"SYS",""))))),"")</f>
        <v/>
      </c>
      <c r="M5" s="39" t="str">
        <f>IF($B5=TRUE,IF($L6&lt;&gt;"",IF(COUNTIF($L$3:$L$34,CONCATENATE("=",$L6))&gt;1,"DMB",""),""),"")</f>
        <v/>
      </c>
      <c r="N5" s="16"/>
      <c r="O5" s="104">
        <f>IF($B5=TRUE,ROWS($O$3:$O3)-(COUNTBLANK($O$3:$O3)),"")</f>
        <v>1</v>
      </c>
      <c r="P5" s="39" t="str">
        <f>IF($B5=TRUE,DEC2HEX(HEX2DEC("2C000")+($O5*2)+0,5),"")</f>
        <v>2C002</v>
      </c>
      <c r="Q5" s="39">
        <f>IF($B5=TRUE,IF($C5=TRUE,8,0),"")</f>
        <v>8</v>
      </c>
      <c r="R5" s="39">
        <f>IF($B5=TRUE,IF($J5="",IF(OR($D5="ROM",$D5="HCROM"),4,IF(OR($D5="RAM",$D5="HCRAM"),0,"ERR")),"ERR"),"")</f>
        <v>0</v>
      </c>
      <c r="S5" s="39">
        <f>IF($B5=TRUE,IF($K5="",IF($E5="32K",1,IF($E5="16K",2,IF($E5="8K/T32K",3,"ERR"))),"ERR"),"")</f>
        <v>1</v>
      </c>
      <c r="T5" s="39" t="str">
        <f>IF($B5=TRUE,IF(COUNTIF($Q5:$S5,"=ERR")=0,DEC2HEX($Q5+$R5+$S5),"ERR"),"")</f>
        <v>9</v>
      </c>
      <c r="U5" s="18"/>
      <c r="V5" s="106" t="str">
        <f>IF($B5=TRUE,IF(AND(ISNUMBER(HEX2DEC($T5)),ISNUMBER(HEX2DEC($U6))),CONCATENATE($T5,$U6),""),"")</f>
        <v>94</v>
      </c>
      <c r="W5" s="108">
        <f>IF(AND($V5&lt;&gt;"",$C5=TRUE,NOT(AND(OR($D5="HCRAM",$D5="HCROM"),$O5=0))),((ROWS($W$3:$W4)+(-COUNTBLANK($W$3:$W4)))/100)+5,"")</f>
        <v>5</v>
      </c>
      <c r="X5" s="16"/>
    </row>
    <row r="6" spans="1:35" ht="18" customHeight="1" x14ac:dyDescent="0.15">
      <c r="A6" s="9"/>
      <c r="B6" s="135"/>
      <c r="C6" s="135"/>
      <c r="D6" s="137"/>
      <c r="E6" s="137"/>
      <c r="F6" s="137"/>
      <c r="G6" s="147"/>
      <c r="H6" s="19"/>
      <c r="I6" s="39" t="str">
        <f>IF($B5=TRUE,IF($C5=TRUE,"LCiM",""),"")</f>
        <v>LCiM</v>
      </c>
      <c r="J6" s="39" t="str">
        <f ca="1">IF($B5=TRUE,IF((ROW()-1)=$I5,"",IF(COUNTIF($I5:$I$34,"=LCiM")&gt;0,IFERROR(IF(STDEV(INDIRECT(""&amp;ADDRESS(ROW($R5),COLUMN($R5),3)&amp;":"&amp;ADDRESS($I5,COLUMN($R5),3)))=0,"","MCT"),"ERR"),"")),"")</f>
        <v/>
      </c>
      <c r="K6" s="39">
        <f>IF($B5=TRUE,IF($E5&lt;&gt;"",IF($E5="32K",1,IF($E5="16K",2,IF($E5="8K/T32K",IF($D$35="FRAM71B",1,3),ROW()+30))),ROW()+30),"")</f>
        <v>1</v>
      </c>
      <c r="L6" s="39">
        <f>IF($B5=TRUE,$F5,"")</f>
        <v>4</v>
      </c>
      <c r="M6" s="39" t="str">
        <f ca="1">IF($B5=TRUE,IF((-1+ROW())=$I5,"",IF(COUNTIF($I5:$I$34,"=LCiM")&gt;0,IFERROR(IF(STDEV(INDIRECT(""&amp;ADDRESS(ROW($K6),COLUMN($K6),3)&amp;":"&amp;ADDRESS(($I5+1),COLUMN($K6),3)))=0,"","MCS"),"ERR"),"")),"")</f>
        <v/>
      </c>
      <c r="N6" s="19"/>
      <c r="O6" s="105"/>
      <c r="P6" s="39" t="str">
        <f>IF($B5=TRUE,DEC2HEX(HEX2DEC("2C000")+($O5*2)+1,5),"")</f>
        <v>2C003</v>
      </c>
      <c r="Q6" s="29"/>
      <c r="R6" s="27"/>
      <c r="S6" s="27"/>
      <c r="T6" s="28"/>
      <c r="U6" s="39" t="str">
        <f>IF($B5=TRUE,IF(OR($L5="",$L5="SYS"),DEC2HEX($F5,1),"ERR"),"")</f>
        <v>4</v>
      </c>
      <c r="V6" s="107"/>
      <c r="W6" s="109"/>
      <c r="X6" s="19"/>
    </row>
    <row r="7" spans="1:35" ht="18" customHeight="1" x14ac:dyDescent="0.15">
      <c r="A7" s="9"/>
      <c r="B7" s="142" t="b">
        <v>1</v>
      </c>
      <c r="C7" s="142" t="b">
        <v>0</v>
      </c>
      <c r="D7" s="144" t="s">
        <v>28</v>
      </c>
      <c r="E7" s="92" t="s">
        <v>27</v>
      </c>
      <c r="F7" s="92">
        <v>5</v>
      </c>
      <c r="G7" s="146" t="s">
        <v>81</v>
      </c>
      <c r="H7" s="16"/>
      <c r="I7" s="17">
        <f>IF($B7=TRUE,IFERROR(MATCH("LCiM",$I8:$I$34,0)+ROW()-1,"LLM"),"")</f>
        <v>9</v>
      </c>
      <c r="J7" s="17" t="str">
        <f>IF($B7=TRUE,IF($D7&lt;&gt;"",IF(OR($D7="ROM",$D7="RAM"),"",IF(OR($D7="HCRAM",$D7="HCROM"),IF($O7=0,IF($K8=1,IF($C7=TRUE,"","LLM"),"ICS"),"ICN"),"IVA")),"MVA"),"")</f>
        <v/>
      </c>
      <c r="K7" s="17" t="str">
        <f>IF($B7=TRUE,IF($E7&lt;&gt;"",IF(OR($E7="32K",$E7="16K",$E7="8K/T32K"),"","IVA"),"MVA"),"")</f>
        <v/>
      </c>
      <c r="L7" s="17" t="str">
        <f>IF($B7=TRUE,IF($F7="","MVA",IF(ISNUMBER($F7)=FALSE,"IVA",IF(OR($F7&lt;0,$F7&gt;15)=TRUE,"IVA",IF($F7=2,"RVA",IF(OR($F7=0,$F7=1)=TRUE,"SYS",""))))),"")</f>
        <v/>
      </c>
      <c r="M7" s="17" t="str">
        <f>IF($B7=TRUE,IF($L8&lt;&gt;"",IF(COUNTIF($L$3:$L$34,CONCATENATE("=",$L8))&gt;1,"DMB",""),""),"")</f>
        <v/>
      </c>
      <c r="N7" s="16"/>
      <c r="O7" s="90">
        <f>IF($B7=TRUE,ROWS($O$3:$O5)-(COUNTBLANK($O$3:$O5)),"")</f>
        <v>2</v>
      </c>
      <c r="P7" s="38" t="str">
        <f>IF($B7=TRUE,DEC2HEX(HEX2DEC("2C000")+($O7*2)+0,5),"")</f>
        <v>2C004</v>
      </c>
      <c r="Q7" s="17">
        <f>IF($B7=TRUE,IF($C7=TRUE,8,0),"")</f>
        <v>0</v>
      </c>
      <c r="R7" s="17">
        <f>IF($B7=TRUE,IF($J7="",IF(OR($D7="ROM",$D7="HCROM"),4,IF(OR($D7="RAM",$D7="HCRAM"),0,"ERR")),"ERR"),"")</f>
        <v>0</v>
      </c>
      <c r="S7" s="17">
        <f>IF($B7=TRUE,IF($K7="",IF($E7="32K",1,IF($E7="16K",2,IF($E7="8K/T32K",3,"ERR"))),"ERR"),"")</f>
        <v>1</v>
      </c>
      <c r="T7" s="17" t="str">
        <f>IF($B7=TRUE,IF(COUNTIF($Q7:$S7,"=ERR")=0,DEC2HEX($Q7+$R7+$S7),"ERR"),"")</f>
        <v>1</v>
      </c>
      <c r="U7" s="18"/>
      <c r="V7" s="92" t="str">
        <f>IF($B7=TRUE,IF(AND(ISNUMBER(HEX2DEC($T7)),ISNUMBER(HEX2DEC($U8))),CONCATENATE($T7,$U8),""),"")</f>
        <v>15</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
      </c>
      <c r="J8" s="17" t="str">
        <f ca="1">IF($B7=TRUE,IF((ROW()-1)=$I7,"",IF(COUNTIF($I7:$I$34,"=LCiM")&gt;0,IFERROR(IF(STDEV(INDIRECT(""&amp;ADDRESS(ROW($R7),COLUMN($R7),3)&amp;":"&amp;ADDRESS($I7,COLUMN($R7),3)))=0,"","MCT"),"ERR"),"")),"")</f>
        <v/>
      </c>
      <c r="K8" s="17">
        <f>IF($B7=TRUE,IF($E7&lt;&gt;"",IF($E7="32K",1,IF($E7="16K",2,IF($E7="8K/T32K",IF($D$35="FRAM71B",1,3),ROW()+30))),ROW()+30),"")</f>
        <v>1</v>
      </c>
      <c r="L8" s="17">
        <f>IF($B7=TRUE,$F7,"")</f>
        <v>5</v>
      </c>
      <c r="M8" s="17" t="str">
        <f ca="1">IF($B7=TRUE,IF((-1+ROW())=$I7,"",IF(COUNTIF($I7:$I$34,"=LCiM")&gt;0,IFERROR(IF(STDEV(INDIRECT(""&amp;ADDRESS(ROW($K8),COLUMN($K8),3)&amp;":"&amp;ADDRESS(($I7+1),COLUMN($K8),3)))=0,"","MCS"),"ERR"),"")),"")</f>
        <v>MCS</v>
      </c>
      <c r="N8" s="19"/>
      <c r="O8" s="91"/>
      <c r="P8" s="38" t="str">
        <f>IF($B7=TRUE,DEC2HEX(HEX2DEC("2C000")+($O7*2)+1,5),"")</f>
        <v>2C005</v>
      </c>
      <c r="Q8" s="29"/>
      <c r="R8" s="27"/>
      <c r="S8" s="27"/>
      <c r="T8" s="28"/>
      <c r="U8" s="17" t="str">
        <f>IF($B7=TRUE,IF(OR($L7="",$L7="SYS"),DEC2HEX($F7,1),"ERR"),"")</f>
        <v>5</v>
      </c>
      <c r="V8" s="93"/>
      <c r="W8" s="95"/>
      <c r="X8" s="19"/>
    </row>
    <row r="9" spans="1:35" ht="18" customHeight="1" x14ac:dyDescent="0.15">
      <c r="A9" s="9"/>
      <c r="B9" s="134" t="b">
        <v>1</v>
      </c>
      <c r="C9" s="134" t="b">
        <v>1</v>
      </c>
      <c r="D9" s="136" t="s">
        <v>28</v>
      </c>
      <c r="E9" s="138" t="s">
        <v>30</v>
      </c>
      <c r="F9" s="139">
        <v>6</v>
      </c>
      <c r="G9" s="148"/>
      <c r="H9" s="16"/>
      <c r="I9" s="39">
        <f>IF($B9=TRUE,IFERROR(MATCH("LCiM",$I10:$I$34,0)+ROW()-1,"LLM"),"")</f>
        <v>9</v>
      </c>
      <c r="J9" s="39" t="str">
        <f>IF($B9=TRUE,IF($D9&lt;&gt;"",IF(OR($D9="ROM",$D9="RAM"),"",IF(OR($D9="HCRAM",$D9="HCROM"),IF($O9=0,IF($K10=1,IF($C9=TRUE,"","LLM"),"ICS"),"ICN"),"IVA")),"MVA"),"")</f>
        <v/>
      </c>
      <c r="K9" s="39" t="str">
        <f>IF($B9=TRUE,IF($E9&lt;&gt;"",IF(OR($E9="32K",$E9="16K",$E9="8K/T32K"),"","IVA"),"MVA"),"")</f>
        <v/>
      </c>
      <c r="L9" s="39" t="str">
        <f>IF($B9=TRUE,IF($F9="","MVA",IF(ISNUMBER($F9)=FALSE,"IVA",IF(OR($F9&lt;0,$F9&gt;15)=TRUE,"IVA",IF($F9=2,"RVA",IF(OR($F9=0,$F9=1)=TRUE,"SYS",""))))),"")</f>
        <v/>
      </c>
      <c r="M9" s="39" t="str">
        <f>IF($B9=TRUE,IF($L10&lt;&gt;"",IF(COUNTIF($L$3:$L$34,CONCATENATE("=",$L10))&gt;1,"DMB",""),""),"")</f>
        <v/>
      </c>
      <c r="N9" s="16"/>
      <c r="O9" s="104">
        <f>IF($B9=TRUE,ROWS($O$3:$O7)-(COUNTBLANK($O$3:$O7)),"")</f>
        <v>3</v>
      </c>
      <c r="P9" s="39" t="str">
        <f>IF($B9=TRUE,DEC2HEX(HEX2DEC("2C000")+($O9*2)+0,5),"")</f>
        <v>2C006</v>
      </c>
      <c r="Q9" s="39">
        <f>IF($B9=TRUE,IF($C9=TRUE,8,0),"")</f>
        <v>8</v>
      </c>
      <c r="R9" s="39">
        <f>IF($B9=TRUE,IF($J9="",IF(OR($D9="ROM",$D9="HCROM"),4,IF(OR($D9="RAM",$D9="HCRAM"),0,"ERR")),"ERR"),"")</f>
        <v>0</v>
      </c>
      <c r="S9" s="39">
        <f>IF($B9=TRUE,IF($K9="",IF($E9="32K",1,IF($E9="16K",2,IF($E9="8K/T32K",3,"ERR"))),"ERR"),"")</f>
        <v>2</v>
      </c>
      <c r="T9" s="39" t="str">
        <f>IF($B9=TRUE,IF(COUNTIF($Q9:$S9,"=ERR")=0,DEC2HEX($Q9+$R9+$S9),"ERR"),"")</f>
        <v>A</v>
      </c>
      <c r="U9" s="18"/>
      <c r="V9" s="106" t="str">
        <f>IF($B9=TRUE,IF(AND(ISNUMBER(HEX2DEC($T9)),ISNUMBER(HEX2DEC($U10))),CONCATENATE($T9,$U10),""),"")</f>
        <v>A6</v>
      </c>
      <c r="W9" s="108">
        <f>IF(AND($V9&lt;&gt;"",$C9=TRUE,NOT(AND(OR($D9="HCRAM",$D9="HCROM"),$O9=0))),((ROWS($W$3:$W8)+(-COUNTBLANK($W$3:$W8)))/100)+5,"")</f>
        <v>5.01</v>
      </c>
      <c r="X9" s="16"/>
    </row>
    <row r="10" spans="1:35" ht="18" customHeight="1" x14ac:dyDescent="0.15">
      <c r="A10" s="9"/>
      <c r="B10" s="135"/>
      <c r="C10" s="135"/>
      <c r="D10" s="137"/>
      <c r="E10" s="137"/>
      <c r="F10" s="137"/>
      <c r="G10" s="147"/>
      <c r="H10" s="19"/>
      <c r="I10" s="39" t="str">
        <f>IF($B9=TRUE,IF($C9=TRUE,"LCiM",""),"")</f>
        <v>LCiM</v>
      </c>
      <c r="J10" s="39" t="str">
        <f ca="1">IF($B9=TRUE,IF((ROW()-1)=$I9,"",IF(COUNTIF($I9:$I$34,"=LCiM")&gt;0,IFERROR(IF(STDEV(INDIRECT(""&amp;ADDRESS(ROW($R9),COLUMN($R9),3)&amp;":"&amp;ADDRESS($I9,COLUMN($R9),3)))=0,"","MCT"),"ERR"),"")),"")</f>
        <v/>
      </c>
      <c r="K10" s="39">
        <f>IF($B9=TRUE,IF($E9&lt;&gt;"",IF($E9="32K",1,IF($E9="16K",2,IF($E9="8K/T32K",IF($D$35="FRAM71B",1,3),ROW()+30))),ROW()+30),"")</f>
        <v>2</v>
      </c>
      <c r="L10" s="39">
        <f>IF($B9=TRUE,$F9,"")</f>
        <v>6</v>
      </c>
      <c r="M10" s="39" t="str">
        <f ca="1">IF($B9=TRUE,IF((-1+ROW())=$I9,"",IF(COUNTIF($I9:$I$34,"=LCiM")&gt;0,IFERROR(IF(STDEV(INDIRECT(""&amp;ADDRESS(ROW($K10),COLUMN($K10),3)&amp;":"&amp;ADDRESS(($I9+1),COLUMN($K10),3)))=0,"","MCS"),"ERR"),"")),"")</f>
        <v/>
      </c>
      <c r="N10" s="19"/>
      <c r="O10" s="105"/>
      <c r="P10" s="39" t="str">
        <f>IF($B9=TRUE,DEC2HEX(HEX2DEC("2C000")+($O9*2)+1,5),"")</f>
        <v>2C007</v>
      </c>
      <c r="Q10" s="29"/>
      <c r="R10" s="27"/>
      <c r="S10" s="27"/>
      <c r="T10" s="28"/>
      <c r="U10" s="39" t="str">
        <f>IF($B9=TRUE,IF(OR($L9="",$L9="SYS"),DEC2HEX($F9,1),"ERR"),"")</f>
        <v>6</v>
      </c>
      <c r="V10" s="107"/>
      <c r="W10" s="109"/>
      <c r="X10" s="19"/>
    </row>
    <row r="11" spans="1:35" ht="18" customHeight="1" x14ac:dyDescent="0.15">
      <c r="A11" s="9"/>
      <c r="B11" s="142" t="b">
        <v>1</v>
      </c>
      <c r="C11" s="142" t="b">
        <v>0</v>
      </c>
      <c r="D11" s="144" t="s">
        <v>28</v>
      </c>
      <c r="E11" s="92" t="s">
        <v>27</v>
      </c>
      <c r="F11" s="92">
        <v>7</v>
      </c>
      <c r="G11" s="146" t="s">
        <v>87</v>
      </c>
      <c r="H11" s="16"/>
      <c r="I11" s="17">
        <f>IF($B11=TRUE,IFERROR(MATCH("LCiM",$I12:$I$34,0)+ROW()-1,"LLM"),"")</f>
        <v>13</v>
      </c>
      <c r="J11" s="17" t="str">
        <f>IF($B11=TRUE,IF($D11&lt;&gt;"",IF(OR($D11="ROM",$D11="RAM"),"",IF(OR($D11="HCRAM",$D11="HCROM"),IF($O11=0,IF($K12=1,IF($C11=TRUE,"","LLM"),"ICS"),"ICN"),"IVA")),"MVA"),"")</f>
        <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8" t="str">
        <f>IF($B11=TRUE,DEC2HEX(HEX2DEC("2C000")+($O11*2)+0,5),"")</f>
        <v>2C008</v>
      </c>
      <c r="Q11" s="17">
        <f>IF($B11=TRUE,IF($C11=TRUE,8,0),"")</f>
        <v>0</v>
      </c>
      <c r="R11" s="17">
        <f>IF($B11=TRUE,IF($J11="",IF(OR($D11="ROM",$D11="HCROM"),4,IF(OR($D11="RAM",$D11="HCRAM"),0,"ERR")),"ERR"),"")</f>
        <v>0</v>
      </c>
      <c r="S11" s="17">
        <f>IF($B11=TRUE,IF($K11="",IF($E11="32K",1,IF($E11="16K",2,IF($E11="8K/T32K",3,"ERR"))),"ERR"),"")</f>
        <v>1</v>
      </c>
      <c r="T11" s="17" t="str">
        <f>IF($B11=TRUE,IF(COUNTIF($Q11:$S11,"=ERR")=0,DEC2HEX($Q11+$R11+$S11),"ERR"),"")</f>
        <v>1</v>
      </c>
      <c r="U11" s="18"/>
      <c r="V11" s="92" t="str">
        <f>IF($B11=TRUE,IF(AND(ISNUMBER(HEX2DEC($T11)),ISNUMBER(HEX2DEC($U12))),CONCATENATE($T11,$U12),""),"")</f>
        <v>17</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
      </c>
      <c r="J12" s="17" t="str">
        <f ca="1">IF($B11=TRUE,IF((ROW()-1)=$I11,"",IF(COUNTIF($I11:$I$34,"=LCiM")&gt;0,IFERROR(IF(STDEV(INDIRECT(""&amp;ADDRESS(ROW($R11),COLUMN($R11),3)&amp;":"&amp;ADDRESS($I11,COLUMN($R11),3)))=0,"","MCT"),"ERR"),"")),"")</f>
        <v/>
      </c>
      <c r="K12" s="17">
        <f>IF($B11=TRUE,IF($E11&lt;&gt;"",IF($E11="32K",1,IF($E11="16K",2,IF($E11="8K/T32K",IF($D$35="FRAM71B",1,3),ROW()+30))),ROW()+30),"")</f>
        <v>1</v>
      </c>
      <c r="L12" s="17">
        <f>IF($B11=TRUE,$F11,"")</f>
        <v>7</v>
      </c>
      <c r="M12" s="17" t="str">
        <f ca="1">IF($B11=TRUE,IF((-1+ROW())=$I11,"",IF(COUNTIF($I11:$I$34,"=LCiM")&gt;0,IFERROR(IF(STDEV(INDIRECT(""&amp;ADDRESS(ROW($K12),COLUMN($K12),3)&amp;":"&amp;ADDRESS(($I11+1),COLUMN($K12),3)))=0,"","MCS"),"ERR"),"")),"")</f>
        <v/>
      </c>
      <c r="N12" s="19"/>
      <c r="O12" s="91"/>
      <c r="P12" s="38" t="str">
        <f>IF($B11=TRUE,DEC2HEX(HEX2DEC("2C000")+($O11*2)+1,5),"")</f>
        <v>2C009</v>
      </c>
      <c r="Q12" s="29"/>
      <c r="R12" s="27"/>
      <c r="S12" s="27"/>
      <c r="T12" s="28"/>
      <c r="U12" s="17" t="str">
        <f>IF($B11=TRUE,IF(OR($L11="",$L11="SYS"),DEC2HEX($F11,1),"ERR"),"")</f>
        <v>7</v>
      </c>
      <c r="V12" s="93"/>
      <c r="W12" s="95"/>
      <c r="X12" s="19"/>
    </row>
    <row r="13" spans="1:35" ht="18" customHeight="1" x14ac:dyDescent="0.15">
      <c r="A13" s="9"/>
      <c r="B13" s="134" t="b">
        <v>1</v>
      </c>
      <c r="C13" s="134" t="b">
        <v>1</v>
      </c>
      <c r="D13" s="136" t="s">
        <v>28</v>
      </c>
      <c r="E13" s="138" t="s">
        <v>32</v>
      </c>
      <c r="F13" s="139">
        <v>8</v>
      </c>
      <c r="G13" s="148" t="s">
        <v>86</v>
      </c>
      <c r="H13" s="16"/>
      <c r="I13" s="39">
        <f>IF($B13=TRUE,IFERROR(MATCH("LCiM",$I14:$I$34,0)+ROW()-1,"LLM"),"")</f>
        <v>13</v>
      </c>
      <c r="J13" s="39" t="str">
        <f>IF($B13=TRUE,IF($D13&lt;&gt;"",IF(OR($D13="ROM",$D13="RAM"),"",IF(OR($D13="HCRAM",$D13="HCROM"),IF($O13=0,IF($K14=1,IF($C13=TRUE,"","LLM"),"ICS"),"ICN"),"IVA")),"MVA"),"")</f>
        <v/>
      </c>
      <c r="K13" s="39" t="str">
        <f>IF($B13=TRUE,IF($E13&lt;&gt;"",IF(OR($E13="32K",$E13="16K",$E13="8K/T32K"),"","IVA"),"MVA"),"")</f>
        <v/>
      </c>
      <c r="L13" s="39" t="str">
        <f>IF($B13=TRUE,IF($F13="","MVA",IF(ISNUMBER($F13)=FALSE,"IVA",IF(OR($F13&lt;0,$F13&gt;15)=TRUE,"IVA",IF($F13=2,"RVA",IF(OR($F13=0,$F13=1)=TRUE,"SYS",""))))),"")</f>
        <v/>
      </c>
      <c r="M13" s="39" t="str">
        <f>IF($B13=TRUE,IF($L14&lt;&gt;"",IF(COUNTIF($L$3:$L$34,CONCATENATE("=",$L14))&gt;1,"DMB",""),""),"")</f>
        <v/>
      </c>
      <c r="N13" s="16"/>
      <c r="O13" s="104">
        <f>IF($B13=TRUE,ROWS($O$3:$O11)-(COUNTBLANK($O$3:$O11)),"")</f>
        <v>5</v>
      </c>
      <c r="P13" s="39" t="str">
        <f>IF($B13=TRUE,DEC2HEX(HEX2DEC("2C000")+($O13*2)+0,5),"")</f>
        <v>2C00A</v>
      </c>
      <c r="Q13" s="39">
        <f>IF($B13=TRUE,IF($C13=TRUE,8,0),"")</f>
        <v>8</v>
      </c>
      <c r="R13" s="39">
        <f>IF($B13=TRUE,IF($J13="",IF(OR($D13="ROM",$D13="HCROM"),4,IF(OR($D13="RAM",$D13="HCRAM"),0,"ERR")),"ERR"),"")</f>
        <v>0</v>
      </c>
      <c r="S13" s="39">
        <f>IF($B13=TRUE,IF($K13="",IF($E13="32K",1,IF($E13="16K",2,IF($E13="8K/T32K",3,"ERR"))),"ERR"),"")</f>
        <v>3</v>
      </c>
      <c r="T13" s="39" t="str">
        <f>IF($B13=TRUE,IF(COUNTIF($Q13:$S13,"=ERR")=0,DEC2HEX($Q13+$R13+$S13),"ERR"),"")</f>
        <v>B</v>
      </c>
      <c r="U13" s="18"/>
      <c r="V13" s="106" t="str">
        <f>IF($B13=TRUE,IF(AND(ISNUMBER(HEX2DEC($T13)),ISNUMBER(HEX2DEC($U14))),CONCATENATE($T13,$U14),""),"")</f>
        <v>B8</v>
      </c>
      <c r="W13" s="108">
        <f>IF(AND($V13&lt;&gt;"",$C13=TRUE,NOT(AND(OR($D13="HCRAM",$D13="HCROM"),$O13=0))),((ROWS($W$3:$W12)+(-COUNTBLANK($W$3:$W12)))/100)+5,"")</f>
        <v>5.0199999999999996</v>
      </c>
      <c r="X13" s="16"/>
    </row>
    <row r="14" spans="1:35" ht="18" customHeight="1" x14ac:dyDescent="0.15">
      <c r="A14" s="9"/>
      <c r="B14" s="135"/>
      <c r="C14" s="135"/>
      <c r="D14" s="137"/>
      <c r="E14" s="137"/>
      <c r="F14" s="137"/>
      <c r="G14" s="147"/>
      <c r="H14" s="19"/>
      <c r="I14" s="39" t="str">
        <f>IF($B13=TRUE,IF($C13=TRUE,"LCiM",""),"")</f>
        <v>LCiM</v>
      </c>
      <c r="J14" s="39" t="str">
        <f ca="1">IF($B13=TRUE,IF((ROW()-1)=$I13,"",IF(COUNTIF($I13:$I$34,"=LCiM")&gt;0,IFERROR(IF(STDEV(INDIRECT(""&amp;ADDRESS(ROW($R13),COLUMN($R13),3)&amp;":"&amp;ADDRESS($I13,COLUMN($R13),3)))=0,"","MCT"),"ERR"),"")),"")</f>
        <v/>
      </c>
      <c r="K14" s="39">
        <f>IF($B13=TRUE,IF($E13&lt;&gt;"",IF($E13="32K",1,IF($E13="16K",2,IF($E13="8K/T32K",IF($D$35="FRAM71B",1,3),ROW()+30))),ROW()+30),"")</f>
        <v>1</v>
      </c>
      <c r="L14" s="39">
        <f>IF($B13=TRUE,$F13,"")</f>
        <v>8</v>
      </c>
      <c r="M14" s="39" t="str">
        <f ca="1">IF($B13=TRUE,IF((-1+ROW())=$I13,"",IF(COUNTIF($I13:$I$34,"=LCiM")&gt;0,IFERROR(IF(STDEV(INDIRECT(""&amp;ADDRESS(ROW($K14),COLUMN($K14),3)&amp;":"&amp;ADDRESS(($I13+1),COLUMN($K14),3)))=0,"","MCS"),"ERR"),"")),"")</f>
        <v/>
      </c>
      <c r="N14" s="19"/>
      <c r="O14" s="105"/>
      <c r="P14" s="39" t="str">
        <f>IF($B13=TRUE,DEC2HEX(HEX2DEC("2C000")+($O13*2)+1,5),"")</f>
        <v>2C00B</v>
      </c>
      <c r="Q14" s="29"/>
      <c r="R14" s="27"/>
      <c r="S14" s="27"/>
      <c r="T14" s="28"/>
      <c r="U14" s="39" t="str">
        <f>IF($B13=TRUE,IF(OR($L13="",$L13="SYS"),DEC2HEX($F13,1),"ERR"),"")</f>
        <v>8</v>
      </c>
      <c r="V14" s="107"/>
      <c r="W14" s="109"/>
      <c r="X14" s="19"/>
    </row>
    <row r="15" spans="1:35" ht="18" customHeight="1" x14ac:dyDescent="0.15">
      <c r="A15" s="9"/>
      <c r="B15" s="142" t="b">
        <v>1</v>
      </c>
      <c r="C15" s="142" t="b">
        <v>0</v>
      </c>
      <c r="D15" s="144" t="s">
        <v>28</v>
      </c>
      <c r="E15" s="92" t="s">
        <v>30</v>
      </c>
      <c r="F15" s="92">
        <v>9</v>
      </c>
      <c r="G15" s="146" t="s">
        <v>83</v>
      </c>
      <c r="H15" s="16"/>
      <c r="I15" s="17">
        <f>IF($B15=TRUE,IFERROR(MATCH("LCiM",$I16:$I$34,0)+ROW()-1,"LLM"),"")</f>
        <v>17</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
      </c>
      <c r="M15" s="17" t="str">
        <f>IF($B15=TRUE,IF($L16&lt;&gt;"",IF(COUNTIF($L$3:$L$34,CONCATENATE("=",$L16))&gt;1,"DMB",""),""),"")</f>
        <v/>
      </c>
      <c r="N15" s="16"/>
      <c r="O15" s="90">
        <f>IF($B15=TRUE,ROWS($O$3:$O13)-(COUNTBLANK($O$3:$O13)),"")</f>
        <v>6</v>
      </c>
      <c r="P15" s="38" t="str">
        <f>IF($B15=TRUE,DEC2HEX(HEX2DEC("2C000")+($O15*2)+0,5),"")</f>
        <v>2C00C</v>
      </c>
      <c r="Q15" s="17">
        <f>IF($B15=TRUE,IF($C15=TRUE,8,0),"")</f>
        <v>0</v>
      </c>
      <c r="R15" s="17">
        <f>IF($B15=TRUE,IF($J15="",IF(OR($D15="ROM",$D15="HCROM"),4,IF(OR($D15="RAM",$D15="HCRAM"),0,"ERR")),"ERR"),"")</f>
        <v>0</v>
      </c>
      <c r="S15" s="17">
        <f>IF($B15=TRUE,IF($K15="",IF($E15="32K",1,IF($E15="16K",2,IF($E15="8K/T32K",3,"ERR"))),"ERR"),"")</f>
        <v>2</v>
      </c>
      <c r="T15" s="17" t="str">
        <f>IF($B15=TRUE,IF(COUNTIF($Q15:$S15,"=ERR")=0,DEC2HEX($Q15+$R15+$S15),"ERR"),"")</f>
        <v>2</v>
      </c>
      <c r="U15" s="18"/>
      <c r="V15" s="92" t="str">
        <f>IF($B15=TRUE,IF(AND(ISNUMBER(HEX2DEC($T15)),ISNUMBER(HEX2DEC($U16))),CONCATENATE($T15,$U16),""),"")</f>
        <v>29</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
      </c>
      <c r="J16" s="17" t="str">
        <f ca="1">IF($B15=TRUE,IF((ROW()-1)=$I15,"",IF(COUNTIF($I15:$I$34,"=LCiM")&gt;0,IFERROR(IF(STDEV(INDIRECT(""&amp;ADDRESS(ROW($R15),COLUMN($R15),3)&amp;":"&amp;ADDRESS($I15,COLUMN($R15),3)))=0,"","MCT"),"ERR"),"")),"")</f>
        <v/>
      </c>
      <c r="K16" s="17">
        <f>IF($B15=TRUE,IF($E15&lt;&gt;"",IF($E15="32K",1,IF($E15="16K",2,IF($E15="8K/T32K",IF($D$35="FRAM71B",1,3),ROW()+30))),ROW()+30),"")</f>
        <v>2</v>
      </c>
      <c r="L16" s="17">
        <f>IF($B15=TRUE,$F15,"")</f>
        <v>9</v>
      </c>
      <c r="M16" s="17" t="str">
        <f ca="1">IF($B15=TRUE,IF((-1+ROW())=$I15,"",IF(COUNTIF($I15:$I$34,"=LCiM")&gt;0,IFERROR(IF(STDEV(INDIRECT(""&amp;ADDRESS(ROW($K16),COLUMN($K16),3)&amp;":"&amp;ADDRESS(($I15+1),COLUMN($K16),3)))=0,"","MCS"),"ERR"),"")),"")</f>
        <v>MCS</v>
      </c>
      <c r="N16" s="19"/>
      <c r="O16" s="91"/>
      <c r="P16" s="38" t="str">
        <f>IF($B15=TRUE,DEC2HEX(HEX2DEC("2C000")+($O15*2)+1,5),"")</f>
        <v>2C00D</v>
      </c>
      <c r="Q16" s="29"/>
      <c r="R16" s="27"/>
      <c r="S16" s="27"/>
      <c r="T16" s="28"/>
      <c r="U16" s="17" t="str">
        <f>IF($B15=TRUE,IF(OR($L15="",$L15="SYS"),DEC2HEX($F15,1),"ERR"),"")</f>
        <v>9</v>
      </c>
      <c r="V16" s="93"/>
      <c r="W16" s="95"/>
      <c r="X16" s="19"/>
    </row>
    <row r="17" spans="1:24" ht="18" customHeight="1" x14ac:dyDescent="0.15">
      <c r="A17" s="9"/>
      <c r="B17" s="134" t="b">
        <v>1</v>
      </c>
      <c r="C17" s="134" t="b">
        <v>1</v>
      </c>
      <c r="D17" s="136" t="s">
        <v>28</v>
      </c>
      <c r="E17" s="138" t="s">
        <v>32</v>
      </c>
      <c r="F17" s="139">
        <v>10</v>
      </c>
      <c r="G17" s="148"/>
      <c r="H17" s="16"/>
      <c r="I17" s="39">
        <f>IF($B17=TRUE,IFERROR(MATCH("LCiM",$I18:$I$34,0)+ROW()-1,"LLM"),"")</f>
        <v>17</v>
      </c>
      <c r="J17" s="39" t="str">
        <f>IF($B17=TRUE,IF($D17&lt;&gt;"",IF(OR($D17="ROM",$D17="RAM"),"",IF(OR($D17="HCRAM",$D17="HCROM"),IF($O17=0,IF($K18=1,IF($C17=TRUE,"","LLM"),"ICS"),"ICN"),"IVA")),"MVA"),"")</f>
        <v/>
      </c>
      <c r="K17" s="39" t="str">
        <f>IF($B17=TRUE,IF($E17&lt;&gt;"",IF(OR($E17="32K",$E17="16K",$E17="8K/T32K"),"","IVA"),"MVA"),"")</f>
        <v/>
      </c>
      <c r="L17" s="39" t="str">
        <f>IF($B17=TRUE,IF($F17="","MVA",IF(ISNUMBER($F17)=FALSE,"IVA",IF(OR($F17&lt;0,$F17&gt;15)=TRUE,"IVA",IF($F17=2,"RVA",IF(OR($F17=0,$F17=1)=TRUE,"SYS",""))))),"")</f>
        <v/>
      </c>
      <c r="M17" s="39" t="str">
        <f>IF($B17=TRUE,IF($L18&lt;&gt;"",IF(COUNTIF($L$3:$L$34,CONCATENATE("=",$L18))&gt;1,"DMB",""),""),"")</f>
        <v/>
      </c>
      <c r="N17" s="16"/>
      <c r="O17" s="104">
        <f>IF($B17=TRUE,ROWS($O$3:$O15)-(COUNTBLANK($O$3:$O15)),"")</f>
        <v>7</v>
      </c>
      <c r="P17" s="39" t="str">
        <f>IF($B17=TRUE,DEC2HEX(HEX2DEC("2C000")+($O17*2)+0,5),"")</f>
        <v>2C00E</v>
      </c>
      <c r="Q17" s="39">
        <f>IF($B17=TRUE,IF($C17=TRUE,8,0),"")</f>
        <v>8</v>
      </c>
      <c r="R17" s="39">
        <f>IF($B17=TRUE,IF($J17="",IF(OR($D17="ROM",$D17="HCROM"),4,IF(OR($D17="RAM",$D17="HCRAM"),0,"ERR")),"ERR"),"")</f>
        <v>0</v>
      </c>
      <c r="S17" s="39">
        <f>IF($B17=TRUE,IF($K17="",IF($E17="32K",1,IF($E17="16K",2,IF($E17="8K/T32K",3,"ERR"))),"ERR"),"")</f>
        <v>3</v>
      </c>
      <c r="T17" s="39" t="str">
        <f>IF($B17=TRUE,IF(COUNTIF($Q17:$S17,"=ERR")=0,DEC2HEX($Q17+$R17+$S17),"ERR"),"")</f>
        <v>B</v>
      </c>
      <c r="U17" s="18"/>
      <c r="V17" s="106" t="str">
        <f>IF($B17=TRUE,IF(AND(ISNUMBER(HEX2DEC($T17)),ISNUMBER(HEX2DEC($U18))),CONCATENATE($T17,$U18),""),"")</f>
        <v>BA</v>
      </c>
      <c r="W17" s="108">
        <f>IF(AND($V17&lt;&gt;"",$C17=TRUE,NOT(AND(OR($D17="HCRAM",$D17="HCROM"),$O17=0))),((ROWS($W$3:$W16)+(-COUNTBLANK($W$3:$W16)))/100)+5,"")</f>
        <v>5.03</v>
      </c>
      <c r="X17" s="16"/>
    </row>
    <row r="18" spans="1:24" ht="18" customHeight="1" x14ac:dyDescent="0.15">
      <c r="A18" s="9"/>
      <c r="B18" s="135"/>
      <c r="C18" s="135"/>
      <c r="D18" s="137"/>
      <c r="E18" s="137"/>
      <c r="F18" s="137"/>
      <c r="G18" s="147"/>
      <c r="H18" s="19"/>
      <c r="I18" s="39" t="str">
        <f>IF($B17=TRUE,IF($C17=TRUE,"LCiM",""),"")</f>
        <v>LCiM</v>
      </c>
      <c r="J18" s="39" t="str">
        <f ca="1">IF($B17=TRUE,IF((ROW()-1)=$I17,"",IF(COUNTIF($I17:$I$34,"=LCiM")&gt;0,IFERROR(IF(STDEV(INDIRECT(""&amp;ADDRESS(ROW($R17),COLUMN($R17),3)&amp;":"&amp;ADDRESS($I17,COLUMN($R17),3)))=0,"","MCT"),"ERR"),"")),"")</f>
        <v/>
      </c>
      <c r="K18" s="39">
        <f>IF($B17=TRUE,IF($E17&lt;&gt;"",IF($E17="32K",1,IF($E17="16K",2,IF($E17="8K/T32K",IF($D$35="FRAM71B",1,3),ROW()+30))),ROW()+30),"")</f>
        <v>1</v>
      </c>
      <c r="L18" s="39">
        <f>IF($B17=TRUE,$F17,"")</f>
        <v>10</v>
      </c>
      <c r="M18" s="39" t="str">
        <f ca="1">IF($B17=TRUE,IF((-1+ROW())=$I17,"",IF(COUNTIF($I17:$I$34,"=LCiM")&gt;0,IFERROR(IF(STDEV(INDIRECT(""&amp;ADDRESS(ROW($K18),COLUMN($K18),3)&amp;":"&amp;ADDRESS(($I17+1),COLUMN($K18),3)))=0,"","MCS"),"ERR"),"")),"")</f>
        <v/>
      </c>
      <c r="N18" s="19"/>
      <c r="O18" s="105"/>
      <c r="P18" s="39" t="str">
        <f>IF($B17=TRUE,DEC2HEX(HEX2DEC("2C000")+($O17*2)+1,5),"")</f>
        <v>2C00F</v>
      </c>
      <c r="Q18" s="29"/>
      <c r="R18" s="27"/>
      <c r="S18" s="27"/>
      <c r="T18" s="28"/>
      <c r="U18" s="39" t="str">
        <f>IF($B17=TRUE,IF(OR($L17="",$L17="SYS"),DEC2HEX($F17,1),"ERR"),"")</f>
        <v>A</v>
      </c>
      <c r="V18" s="107"/>
      <c r="W18" s="109"/>
      <c r="X18" s="19"/>
    </row>
    <row r="19" spans="1:24" ht="18" customHeight="1" x14ac:dyDescent="0.15">
      <c r="A19" s="9"/>
      <c r="B19" s="142" t="b">
        <v>1</v>
      </c>
      <c r="C19" s="142" t="b">
        <v>0</v>
      </c>
      <c r="D19" s="144" t="s">
        <v>28</v>
      </c>
      <c r="E19" s="92" t="s">
        <v>32</v>
      </c>
      <c r="F19" s="92">
        <v>11</v>
      </c>
      <c r="G19" s="146" t="s">
        <v>84</v>
      </c>
      <c r="H19" s="16"/>
      <c r="I19" s="17">
        <f>IF($B19=TRUE,IFERROR(MATCH("LCiM",$I20:$I$34,0)+ROW()-1,"LLM"),"")</f>
        <v>21</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
      </c>
      <c r="M19" s="17" t="str">
        <f>IF($B19=TRUE,IF($L20&lt;&gt;"",IF(COUNTIF($L$3:$L$34,CONCATENATE("=",$L20))&gt;1,"DMB",""),""),"")</f>
        <v>DMB</v>
      </c>
      <c r="N19" s="16"/>
      <c r="O19" s="90">
        <f>IF($B19=TRUE,ROWS($O$3:$O17)-(COUNTBLANK($O$3:$O17)),"")</f>
        <v>8</v>
      </c>
      <c r="P19" s="38" t="str">
        <f>IF($B19=TRUE,DEC2HEX(HEX2DEC("2C000")+($O19*2)+0,5),"")</f>
        <v>2C010</v>
      </c>
      <c r="Q19" s="17">
        <f>IF($B19=TRUE,IF($C19=TRUE,8,0),"")</f>
        <v>0</v>
      </c>
      <c r="R19" s="17">
        <f>IF($B19=TRUE,IF($J19="",IF(OR($D19="ROM",$D19="HCROM"),4,IF(OR($D19="RAM",$D19="HCRAM"),0,"ERR")),"ERR"),"")</f>
        <v>0</v>
      </c>
      <c r="S19" s="17">
        <f>IF($B19=TRUE,IF($K19="",IF($E19="32K",1,IF($E19="16K",2,IF($E19="8K/T32K",3,"ERR"))),"ERR"),"")</f>
        <v>3</v>
      </c>
      <c r="T19" s="17" t="str">
        <f>IF($B19=TRUE,IF(COUNTIF($Q19:$S19,"=ERR")=0,DEC2HEX($Q19+$R19+$S19),"ERR"),"")</f>
        <v>3</v>
      </c>
      <c r="U19" s="18"/>
      <c r="V19" s="92" t="str">
        <f>IF($B19=TRUE,IF(AND(ISNUMBER(HEX2DEC($T19)),ISNUMBER(HEX2DEC($U20))),CONCATENATE($T19,$U20),""),"")</f>
        <v>3B</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
      </c>
      <c r="J20" s="17" t="str">
        <f ca="1">IF($B19=TRUE,IF((ROW()-1)=$I19,"",IF(COUNTIF($I19:$I$34,"=LCiM")&gt;0,IFERROR(IF(STDEV(INDIRECT(""&amp;ADDRESS(ROW($R19),COLUMN($R19),3)&amp;":"&amp;ADDRESS($I19,COLUMN($R19),3)))=0,"","MCT"),"ERR"),"")),"")</f>
        <v/>
      </c>
      <c r="K20" s="17">
        <f>IF($B19=TRUE,IF($E19&lt;&gt;"",IF($E19="32K",1,IF($E19="16K",2,IF($E19="8K/T32K",IF($D$35="FRAM71B",1,3),ROW()+30))),ROW()+30),"")</f>
        <v>1</v>
      </c>
      <c r="L20" s="17">
        <f>IF($B19=TRUE,$F19,"")</f>
        <v>11</v>
      </c>
      <c r="M20" s="17" t="str">
        <f ca="1">IF($B19=TRUE,IF((-1+ROW())=$I19,"",IF(COUNTIF($I19:$I$34,"=LCiM")&gt;0,IFERROR(IF(STDEV(INDIRECT(""&amp;ADDRESS(ROW($K20),COLUMN($K20),3)&amp;":"&amp;ADDRESS(($I19+1),COLUMN($K20),3)))=0,"","MCS"),"ERR"),"")),"")</f>
        <v/>
      </c>
      <c r="N20" s="19"/>
      <c r="O20" s="91"/>
      <c r="P20" s="38" t="str">
        <f>IF($B19=TRUE,DEC2HEX(HEX2DEC("2C000")+($O19*2)+1,5),"")</f>
        <v>2C011</v>
      </c>
      <c r="Q20" s="29"/>
      <c r="R20" s="27"/>
      <c r="S20" s="27"/>
      <c r="T20" s="28"/>
      <c r="U20" s="17" t="str">
        <f>IF($B19=TRUE,IF(OR($L19="",$L19="SYS"),DEC2HEX($F19,1),"ERR"),"")</f>
        <v>B</v>
      </c>
      <c r="V20" s="93"/>
      <c r="W20" s="95"/>
      <c r="X20" s="19"/>
    </row>
    <row r="21" spans="1:24" ht="18" customHeight="1" x14ac:dyDescent="0.15">
      <c r="A21" s="9"/>
      <c r="B21" s="134" t="b">
        <v>1</v>
      </c>
      <c r="C21" s="134" t="b">
        <v>1</v>
      </c>
      <c r="D21" s="136" t="s">
        <v>28</v>
      </c>
      <c r="E21" s="138" t="s">
        <v>32</v>
      </c>
      <c r="F21" s="139">
        <v>11</v>
      </c>
      <c r="G21" s="148"/>
      <c r="H21" s="16"/>
      <c r="I21" s="39">
        <f>IF($B21=TRUE,IFERROR(MATCH("LCiM",$I22:$I$34,0)+ROW()-1,"LLM"),"")</f>
        <v>21</v>
      </c>
      <c r="J21" s="39" t="str">
        <f>IF($B21=TRUE,IF($D21&lt;&gt;"",IF(OR($D21="ROM",$D21="RAM"),"",IF(OR($D21="HCRAM",$D21="HCROM"),IF($O21=0,IF($K22=1,IF($C21=TRUE,"","LLM"),"ICS"),"ICN"),"IVA")),"MVA"),"")</f>
        <v/>
      </c>
      <c r="K21" s="39" t="str">
        <f>IF($B21=TRUE,IF($E21&lt;&gt;"",IF(OR($E21="32K",$E21="16K",$E21="8K/T32K"),"","IVA"),"MVA"),"")</f>
        <v/>
      </c>
      <c r="L21" s="39" t="str">
        <f>IF($B21=TRUE,IF($F21="","MVA",IF(ISNUMBER($F21)=FALSE,"IVA",IF(OR($F21&lt;0,$F21&gt;15)=TRUE,"IVA",IF($F21=2,"RVA",IF(OR($F21=0,$F21=1)=TRUE,"SYS",""))))),"")</f>
        <v/>
      </c>
      <c r="M21" s="39" t="str">
        <f>IF($B21=TRUE,IF($L22&lt;&gt;"",IF(COUNTIF($L$3:$L$34,CONCATENATE("=",$L22))&gt;1,"DMB",""),""),"")</f>
        <v>DMB</v>
      </c>
      <c r="N21" s="16"/>
      <c r="O21" s="104">
        <f>IF($B21=TRUE,ROWS($O$3:$O19)-(COUNTBLANK($O$3:$O19)),"")</f>
        <v>9</v>
      </c>
      <c r="P21" s="39" t="str">
        <f>IF($B21=TRUE,DEC2HEX(HEX2DEC("2C000")+($O21*2)+0,5),"")</f>
        <v>2C012</v>
      </c>
      <c r="Q21" s="39">
        <f>IF($B21=TRUE,IF($C21=TRUE,8,0),"")</f>
        <v>8</v>
      </c>
      <c r="R21" s="39">
        <f>IF($B21=TRUE,IF($J21="",IF(OR($D21="ROM",$D21="HCROM"),4,IF(OR($D21="RAM",$D21="HCRAM"),0,"ERR")),"ERR"),"")</f>
        <v>0</v>
      </c>
      <c r="S21" s="39">
        <f>IF($B21=TRUE,IF($K21="",IF($E21="32K",1,IF($E21="16K",2,IF($E21="8K/T32K",3,"ERR"))),"ERR"),"")</f>
        <v>3</v>
      </c>
      <c r="T21" s="39" t="str">
        <f>IF($B21=TRUE,IF(COUNTIF($Q21:$S21,"=ERR")=0,DEC2HEX($Q21+$R21+$S21),"ERR"),"")</f>
        <v>B</v>
      </c>
      <c r="U21" s="18"/>
      <c r="V21" s="106" t="str">
        <f>IF($B21=TRUE,IF(AND(ISNUMBER(HEX2DEC($T21)),ISNUMBER(HEX2DEC($U22))),CONCATENATE($T21,$U22),""),"")</f>
        <v>BB</v>
      </c>
      <c r="W21" s="108">
        <f>IF(AND($V21&lt;&gt;"",$C21=TRUE,NOT(AND(OR($D21="HCRAM",$D21="HCROM"),$O21=0))),((ROWS($W$3:$W20)+(-COUNTBLANK($W$3:$W20)))/100)+5,"")</f>
        <v>5.04</v>
      </c>
      <c r="X21" s="16"/>
    </row>
    <row r="22" spans="1:24" ht="18" customHeight="1" x14ac:dyDescent="0.15">
      <c r="A22" s="9"/>
      <c r="B22" s="135"/>
      <c r="C22" s="135"/>
      <c r="D22" s="137"/>
      <c r="E22" s="137"/>
      <c r="F22" s="137"/>
      <c r="G22" s="147"/>
      <c r="H22" s="19"/>
      <c r="I22" s="39" t="str">
        <f>IF($B21=TRUE,IF($C21=TRUE,"LCiM",""),"")</f>
        <v>LCiM</v>
      </c>
      <c r="J22" s="39" t="str">
        <f ca="1">IF($B21=TRUE,IF((ROW()-1)=$I21,"",IF(COUNTIF($I21:$I$34,"=LCiM")&gt;0,IFERROR(IF(STDEV(INDIRECT(""&amp;ADDRESS(ROW($R21),COLUMN($R21),3)&amp;":"&amp;ADDRESS($I21,COLUMN($R21),3)))=0,"","MCT"),"ERR"),"")),"")</f>
        <v/>
      </c>
      <c r="K22" s="39">
        <f>IF($B21=TRUE,IF($E21&lt;&gt;"",IF($E21="32K",1,IF($E21="16K",2,IF($E21="8K/T32K",IF($D$35="FRAM71B",1,3),ROW()+30))),ROW()+30),"")</f>
        <v>1</v>
      </c>
      <c r="L22" s="39">
        <f>IF($B21=TRUE,$F21,"")</f>
        <v>11</v>
      </c>
      <c r="M22" s="39" t="str">
        <f ca="1">IF($B21=TRUE,IF((-1+ROW())=$I21,"",IF(COUNTIF($I21:$I$34,"=LCiM")&gt;0,IFERROR(IF(STDEV(INDIRECT(""&amp;ADDRESS(ROW($K22),COLUMN($K22),3)&amp;":"&amp;ADDRESS(($I21+1),COLUMN($K22),3)))=0,"","MCS"),"ERR"),"")),"")</f>
        <v/>
      </c>
      <c r="N22" s="19"/>
      <c r="O22" s="105"/>
      <c r="P22" s="39" t="str">
        <f>IF($B21=TRUE,DEC2HEX(HEX2DEC("2C000")+($O21*2)+1,5),"")</f>
        <v>2C013</v>
      </c>
      <c r="Q22" s="29"/>
      <c r="R22" s="27"/>
      <c r="S22" s="27"/>
      <c r="T22" s="28"/>
      <c r="U22" s="39" t="str">
        <f>IF($B21=TRUE,IF(OR($L21="",$L21="SYS"),DEC2HEX($F21,1),"ERR"),"")</f>
        <v>B</v>
      </c>
      <c r="V22" s="107"/>
      <c r="W22" s="109"/>
      <c r="X22" s="19"/>
    </row>
    <row r="23" spans="1:24" ht="18" customHeight="1" x14ac:dyDescent="0.15">
      <c r="A23" s="9"/>
      <c r="B23" s="142" t="b">
        <v>1</v>
      </c>
      <c r="C23" s="142" t="b">
        <v>0</v>
      </c>
      <c r="D23" s="144" t="s">
        <v>28</v>
      </c>
      <c r="E23" s="92" t="s">
        <v>27</v>
      </c>
      <c r="F23" s="92">
        <v>12</v>
      </c>
      <c r="G23" s="146" t="s">
        <v>85</v>
      </c>
      <c r="H23" s="16"/>
      <c r="I23" s="17">
        <f>IF($B23=TRUE,IFERROR(MATCH("LCiM",$I24:$I$34,0)+ROW()-1,"LLM"),"")</f>
        <v>25</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DMB</v>
      </c>
      <c r="N23" s="16"/>
      <c r="O23" s="90">
        <f>IF($B23=TRUE,ROWS($O$3:$O21)-(COUNTBLANK($O$3:$O21)),"")</f>
        <v>10</v>
      </c>
      <c r="P23" s="38" t="str">
        <f>IF($B23=TRUE,DEC2HEX(HEX2DEC("2C000")+($O23*2)+0,5),"")</f>
        <v>2C014</v>
      </c>
      <c r="Q23" s="17">
        <f>IF($B23=TRUE,IF($C23=TRUE,8,0),"")</f>
        <v>0</v>
      </c>
      <c r="R23" s="17">
        <f>IF($B23=TRUE,IF($J23="",IF(OR($D23="ROM",$D23="HCROM"),4,IF(OR($D23="RAM",$D23="HCRAM"),0,"ERR")),"ERR"),"")</f>
        <v>0</v>
      </c>
      <c r="S23" s="17">
        <f>IF($B23=TRUE,IF($K23="",IF($E23="32K",1,IF($E23="16K",2,IF($E23="8K/T32K",3,"ERR"))),"ERR"),"")</f>
        <v>1</v>
      </c>
      <c r="T23" s="17" t="str">
        <f>IF($B23=TRUE,IF(COUNTIF($Q23:$S23,"=ERR")=0,DEC2HEX($Q23+$R23+$S23),"ERR"),"")</f>
        <v>1</v>
      </c>
      <c r="U23" s="18"/>
      <c r="V23" s="92" t="str">
        <f>IF($B23=TRUE,IF(AND(ISNUMBER(HEX2DEC($T23)),ISNUMBER(HEX2DEC($U24))),CONCATENATE($T23,$U24),""),"")</f>
        <v>1C</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MCT</v>
      </c>
      <c r="K24" s="17">
        <f>IF($B23=TRUE,IF($E23&lt;&gt;"",IF($E23="32K",1,IF($E23="16K",2,IF($E23="8K/T32K",IF($D$35="FRAM71B",1,3),ROW()+30))),ROW()+30),"")</f>
        <v>1</v>
      </c>
      <c r="L24" s="17">
        <f>IF($B23=TRUE,$F23,"")</f>
        <v>12</v>
      </c>
      <c r="M24" s="17" t="str">
        <f ca="1">IF($B23=TRUE,IF((-1+ROW())=$I23,"",IF(COUNTIF($I23:$I$34,"=LCiM")&gt;0,IFERROR(IF(STDEV(INDIRECT(""&amp;ADDRESS(ROW($K24),COLUMN($K24),3)&amp;":"&amp;ADDRESS(($I23+1),COLUMN($K24),3)))=0,"","MCS"),"ERR"),"")),"")</f>
        <v>MCS</v>
      </c>
      <c r="N24" s="19"/>
      <c r="O24" s="91"/>
      <c r="P24" s="38" t="str">
        <f>IF($B23=TRUE,DEC2HEX(HEX2DEC("2C000")+($O23*2)+1,5),"")</f>
        <v>2C015</v>
      </c>
      <c r="Q24" s="29"/>
      <c r="R24" s="27"/>
      <c r="S24" s="27"/>
      <c r="T24" s="28"/>
      <c r="U24" s="17" t="str">
        <f>IF($B23=TRUE,IF(OR($L23="",$L23="SYS"),DEC2HEX($F23,1),"ERR"),"")</f>
        <v>C</v>
      </c>
      <c r="V24" s="93"/>
      <c r="W24" s="95"/>
      <c r="X24" s="19"/>
    </row>
    <row r="25" spans="1:24" ht="18" customHeight="1" x14ac:dyDescent="0.15">
      <c r="A25" s="9"/>
      <c r="B25" s="134" t="b">
        <v>1</v>
      </c>
      <c r="C25" s="134" t="b">
        <v>1</v>
      </c>
      <c r="D25" s="136" t="s">
        <v>26</v>
      </c>
      <c r="E25" s="138" t="s">
        <v>30</v>
      </c>
      <c r="F25" s="139">
        <v>12</v>
      </c>
      <c r="G25" s="148"/>
      <c r="H25" s="16"/>
      <c r="I25" s="39">
        <f>IF($B25=TRUE,IFERROR(MATCH("LCiM",$I26:$I$34,0)+ROW()-1,"LLM"),"")</f>
        <v>25</v>
      </c>
      <c r="J25" s="39" t="str">
        <f>IF($B25=TRUE,IF($D25&lt;&gt;"",IF(OR($D25="ROM",$D25="RAM"),"",IF(OR($D25="HCRAM",$D25="HCROM"),IF($O25=0,IF($K26=1,IF($C25=TRUE,"","LLM"),"ICS"),"ICN"),"IVA")),"MVA"),"")</f>
        <v/>
      </c>
      <c r="K25" s="39" t="str">
        <f>IF($B25=TRUE,IF($E25&lt;&gt;"",IF(OR($E25="32K",$E25="16K",$E25="8K/T32K"),"","IVA"),"MVA"),"")</f>
        <v/>
      </c>
      <c r="L25" s="39" t="str">
        <f>IF($B25=TRUE,IF($F25="","MVA",IF(ISNUMBER($F25)=FALSE,"IVA",IF(OR($F25&lt;0,$F25&gt;15)=TRUE,"IVA",IF($F25=2,"RVA",IF(OR($F25=0,$F25=1)=TRUE,"SYS",""))))),"")</f>
        <v/>
      </c>
      <c r="M25" s="39" t="str">
        <f>IF($B25=TRUE,IF($L26&lt;&gt;"",IF(COUNTIF($L$3:$L$34,CONCATENATE("=",$L26))&gt;1,"DMB",""),""),"")</f>
        <v>DMB</v>
      </c>
      <c r="N25" s="16"/>
      <c r="O25" s="104">
        <f>IF($B25=TRUE,ROWS($O$3:$O23)-(COUNTBLANK($O$3:$O23)),"")</f>
        <v>11</v>
      </c>
      <c r="P25" s="39" t="str">
        <f>IF($B25=TRUE,DEC2HEX(HEX2DEC("2C000")+($O25*2)+0,5),"")</f>
        <v>2C016</v>
      </c>
      <c r="Q25" s="39">
        <f>IF($B25=TRUE,IF($C25=TRUE,8,0),"")</f>
        <v>8</v>
      </c>
      <c r="R25" s="39">
        <f>IF($B25=TRUE,IF($J25="",IF(OR($D25="ROM",$D25="HCROM"),4,IF(OR($D25="RAM",$D25="HCRAM"),0,"ERR")),"ERR"),"")</f>
        <v>4</v>
      </c>
      <c r="S25" s="39">
        <f>IF($B25=TRUE,IF($K25="",IF($E25="32K",1,IF($E25="16K",2,IF($E25="8K/T32K",3,"ERR"))),"ERR"),"")</f>
        <v>2</v>
      </c>
      <c r="T25" s="39" t="str">
        <f>IF($B25=TRUE,IF(COUNTIF($Q25:$S25,"=ERR")=0,DEC2HEX($Q25+$R25+$S25),"ERR"),"")</f>
        <v>E</v>
      </c>
      <c r="U25" s="18"/>
      <c r="V25" s="106" t="str">
        <f>IF($B25=TRUE,IF(AND(ISNUMBER(HEX2DEC($T25)),ISNUMBER(HEX2DEC($U26))),CONCATENATE($T25,$U26),""),"")</f>
        <v>EC</v>
      </c>
      <c r="W25" s="108">
        <f>IF(AND($V25&lt;&gt;"",$C25=TRUE,NOT(AND(OR($D25="HCRAM",$D25="HCROM"),$O25=0))),((ROWS($W$3:$W24)+(-COUNTBLANK($W$3:$W24)))/100)+5,"")</f>
        <v>5.05</v>
      </c>
      <c r="X25" s="16"/>
    </row>
    <row r="26" spans="1:24" ht="18" customHeight="1" x14ac:dyDescent="0.15">
      <c r="A26" s="9"/>
      <c r="B26" s="135"/>
      <c r="C26" s="135"/>
      <c r="D26" s="137"/>
      <c r="E26" s="137"/>
      <c r="F26" s="137"/>
      <c r="G26" s="147"/>
      <c r="H26" s="19"/>
      <c r="I26" s="39" t="str">
        <f>IF($B25=TRUE,IF($C25=TRUE,"LCiM",""),"")</f>
        <v>LCiM</v>
      </c>
      <c r="J26" s="39" t="str">
        <f ca="1">IF($B25=TRUE,IF((ROW()-1)=$I25,"",IF(COUNTIF($I25:$I$34,"=LCiM")&gt;0,IFERROR(IF(STDEV(INDIRECT(""&amp;ADDRESS(ROW($R25),COLUMN($R25),3)&amp;":"&amp;ADDRESS($I25,COLUMN($R25),3)))=0,"","MCT"),"ERR"),"")),"")</f>
        <v/>
      </c>
      <c r="K26" s="39">
        <f>IF($B25=TRUE,IF($E25&lt;&gt;"",IF($E25="32K",1,IF($E25="16K",2,IF($E25="8K/T32K",IF($D$35="FRAM71B",1,3),ROW()+30))),ROW()+30),"")</f>
        <v>2</v>
      </c>
      <c r="L26" s="39">
        <f>IF($B25=TRUE,$F25,"")</f>
        <v>12</v>
      </c>
      <c r="M26" s="39" t="str">
        <f ca="1">IF($B25=TRUE,IF((-1+ROW())=$I25,"",IF(COUNTIF($I25:$I$34,"=LCiM")&gt;0,IFERROR(IF(STDEV(INDIRECT(""&amp;ADDRESS(ROW($K26),COLUMN($K26),3)&amp;":"&amp;ADDRESS(($I25+1),COLUMN($K26),3)))=0,"","MCS"),"ERR"),"")),"")</f>
        <v/>
      </c>
      <c r="N26" s="19"/>
      <c r="O26" s="105"/>
      <c r="P26" s="39" t="str">
        <f>IF($B25=TRUE,DEC2HEX(HEX2DEC("2C000")+($O25*2)+1,5),"")</f>
        <v>2C017</v>
      </c>
      <c r="Q26" s="29"/>
      <c r="R26" s="27"/>
      <c r="S26" s="27"/>
      <c r="T26" s="28"/>
      <c r="U26" s="39" t="str">
        <f>IF($B25=TRUE,IF(OR($L25="",$L25="SYS"),DEC2HEX($F25,1),"ERR"),"")</f>
        <v>C</v>
      </c>
      <c r="V26" s="107"/>
      <c r="W26" s="109"/>
      <c r="X26" s="19"/>
    </row>
    <row r="27" spans="1:24" ht="18" customHeight="1" x14ac:dyDescent="0.15">
      <c r="A27" s="9"/>
      <c r="B27" s="142" t="b">
        <v>1</v>
      </c>
      <c r="C27" s="142" t="b">
        <v>0</v>
      </c>
      <c r="D27" s="144" t="s">
        <v>26</v>
      </c>
      <c r="E27" s="92" t="s">
        <v>27</v>
      </c>
      <c r="F27" s="92">
        <v>13</v>
      </c>
      <c r="G27" s="146" t="s">
        <v>89</v>
      </c>
      <c r="H27" s="16"/>
      <c r="I27" s="17" t="str">
        <f>IF($B27=TRUE,IFERROR(MATCH("LCiM",$I28:$I$34,0)+ROW()-1,"LLM"),"")</f>
        <v>LLM</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f>IF($B27=TRUE,ROWS($O$3:$O25)-(COUNTBLANK($O$3:$O25)),"")</f>
        <v>12</v>
      </c>
      <c r="P27" s="38" t="str">
        <f>IF($B27=TRUE,DEC2HEX(HEX2DEC("2C000")+($O27*2)+0,5),"")</f>
        <v>2C018</v>
      </c>
      <c r="Q27" s="17">
        <f>IF($B27=TRUE,IF($C27=TRUE,8,0),"")</f>
        <v>0</v>
      </c>
      <c r="R27" s="17">
        <f>IF($B27=TRUE,IF($J27="",IF(OR($D27="ROM",$D27="HCROM"),4,IF(OR($D27="RAM",$D27="HCRAM"),0,"ERR")),"ERR"),"")</f>
        <v>4</v>
      </c>
      <c r="S27" s="17">
        <f>IF($B27=TRUE,IF($K27="",IF($E27="32K",1,IF($E27="16K",2,IF($E27="8K/T32K",3,"ERR"))),"ERR"),"")</f>
        <v>1</v>
      </c>
      <c r="T27" s="17" t="str">
        <f>IF($B27=TRUE,IF(COUNTIF($Q27:$S27,"=ERR")=0,DEC2HEX($Q27+$R27+$S27),"ERR"),"")</f>
        <v>5</v>
      </c>
      <c r="U27" s="18"/>
      <c r="V27" s="92" t="str">
        <f>IF($B27=TRUE,IF(AND(ISNUMBER(HEX2DEC($T27)),ISNUMBER(HEX2DEC($U28))),CONCATENATE($T27,$U28),""),"")</f>
        <v>5D</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f>IF($B27=TRUE,IF($E27&lt;&gt;"",IF($E27="32K",1,IF($E27="16K",2,IF($E27="8K/T32K",IF($D$35="FRAM71B",1,3),ROW()+30))),ROW()+30),"")</f>
        <v>1</v>
      </c>
      <c r="L28" s="17">
        <f>IF($B27=TRUE,$F27,"")</f>
        <v>13</v>
      </c>
      <c r="M28" s="17" t="str">
        <f ca="1">IF($B27=TRUE,IF((-1+ROW())=$I27,"",IF(COUNTIF($I27:$I$34,"=LCiM")&gt;0,IFERROR(IF(STDEV(INDIRECT(""&amp;ADDRESS(ROW($K28),COLUMN($K28),3)&amp;":"&amp;ADDRESS(($I27+1),COLUMN($K28),3)))=0,"","MCS"),"ERR"),"")),"")</f>
        <v/>
      </c>
      <c r="N28" s="19"/>
      <c r="O28" s="91"/>
      <c r="P28" s="38" t="str">
        <f>IF($B27=TRUE,DEC2HEX(HEX2DEC("2C000")+($O27*2)+1,5),"")</f>
        <v>2C019</v>
      </c>
      <c r="Q28" s="29"/>
      <c r="R28" s="27"/>
      <c r="S28" s="27"/>
      <c r="T28" s="28"/>
      <c r="U28" s="17" t="str">
        <f>IF($B27=TRUE,IF(OR($L27="",$L27="SYS"),DEC2HEX($F27,1),"ERR"),"")</f>
        <v>D</v>
      </c>
      <c r="V28" s="93"/>
      <c r="W28" s="95"/>
      <c r="X28" s="19"/>
    </row>
    <row r="29" spans="1:24" ht="18" customHeight="1" x14ac:dyDescent="0.15">
      <c r="A29" s="9"/>
      <c r="B29" s="134" t="b">
        <v>0</v>
      </c>
      <c r="C29" s="134" t="b">
        <v>0</v>
      </c>
      <c r="D29" s="136"/>
      <c r="E29" s="138"/>
      <c r="F29" s="139"/>
      <c r="G29" s="148"/>
      <c r="H29" s="16"/>
      <c r="I29" s="39" t="str">
        <f>IF($B29=TRUE,IFERROR(MATCH("LCiM",$I30:$I$34,0)+ROW()-1,"LLM"),"")</f>
        <v/>
      </c>
      <c r="J29" s="39" t="str">
        <f>IF($B29=TRUE,IF($D29&lt;&gt;"",IF(OR($D29="ROM",$D29="RAM"),"",IF(OR($D29="HCRAM",$D29="HCROM"),IF($O29=0,IF($K30=1,IF($C29=TRUE,"","LLM"),"ICS"),"ICN"),"IVA")),"MVA"),"")</f>
        <v/>
      </c>
      <c r="K29" s="39" t="str">
        <f>IF($B29=TRUE,IF($E29&lt;&gt;"",IF(OR($E29="32K",$E29="16K",$E29="8K/T32K"),"","IVA"),"MVA"),"")</f>
        <v/>
      </c>
      <c r="L29" s="39" t="str">
        <f>IF($B29=TRUE,IF($F29="","MVA",IF(ISNUMBER($F29)=FALSE,"IVA",IF(OR($F29&lt;0,$F29&gt;15)=TRUE,"IVA",IF($F29=2,"RVA",IF(OR($F29=0,$F29=1)=TRUE,"SYS",""))))),"")</f>
        <v/>
      </c>
      <c r="M29" s="39" t="str">
        <f>IF($B29=TRUE,IF($L30&lt;&gt;"",IF(COUNTIF($L$3:$L$34,CONCATENATE("=",$L30))&gt;1,"DMB",""),""),"")</f>
        <v/>
      </c>
      <c r="N29" s="16"/>
      <c r="O29" s="104" t="str">
        <f>IF($B29=TRUE,ROWS($O$3:$O27)-(COUNTBLANK($O$3:$O27)),"")</f>
        <v/>
      </c>
      <c r="P29" s="39" t="str">
        <f>IF($B29=TRUE,DEC2HEX(HEX2DEC("2C000")+($O29*2)+0,5),"")</f>
        <v/>
      </c>
      <c r="Q29" s="39" t="str">
        <f>IF($B29=TRUE,IF($C29=TRUE,8,0),"")</f>
        <v/>
      </c>
      <c r="R29" s="39" t="str">
        <f>IF($B29=TRUE,IF($J29="",IF(OR($D29="ROM",$D29="HCROM"),4,IF(OR($D29="RAM",$D29="HCRAM"),0,"ERR")),"ERR"),"")</f>
        <v/>
      </c>
      <c r="S29" s="39" t="str">
        <f>IF($B29=TRUE,IF($K29="",IF($E29="32K",1,IF($E29="16K",2,IF($E29="8K/T32K",3,"ERR"))),"ERR"),"")</f>
        <v/>
      </c>
      <c r="T29" s="39"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9" t="str">
        <f>IF($B29=TRUE,IF($C29=TRUE,"LCiM",""),"")</f>
        <v/>
      </c>
      <c r="J30" s="39" t="str">
        <f ca="1">IF($B29=TRUE,IF((ROW()-1)=$I29,"",IF(COUNTIF($I29:$I$34,"=LCiM")&gt;0,IFERROR(IF(STDEV(INDIRECT(""&amp;ADDRESS(ROW($R29),COLUMN($R29),3)&amp;":"&amp;ADDRESS($I29,COLUMN($R29),3)))=0,"","MCT"),"ERR"),"")),"")</f>
        <v/>
      </c>
      <c r="K30" s="39" t="str">
        <f>IF($B29=TRUE,IF($E29&lt;&gt;"",IF($E29="32K",1,IF($E29="16K",2,IF($E29="8K/T32K",IF($D$35="FRAM71B",1,3),ROW()+30))),ROW()+30),"")</f>
        <v/>
      </c>
      <c r="L30" s="39" t="str">
        <f>IF($B29=TRUE,$F29,"")</f>
        <v/>
      </c>
      <c r="M30" s="39" t="str">
        <f ca="1">IF($B29=TRUE,IF((-1+ROW())=$I29,"",IF(COUNTIF($I29:$I$34,"=LCiM")&gt;0,IFERROR(IF(STDEV(INDIRECT(""&amp;ADDRESS(ROW($K30),COLUMN($K30),3)&amp;":"&amp;ADDRESS(($I29+1),COLUMN($K30),3)))=0,"","MCS"),"ERR"),"")),"")</f>
        <v/>
      </c>
      <c r="N30" s="19"/>
      <c r="O30" s="105"/>
      <c r="P30" s="39" t="str">
        <f>IF($B29=TRUE,DEC2HEX(HEX2DEC("2C000")+($O29*2)+1,5),"")</f>
        <v/>
      </c>
      <c r="Q30" s="29"/>
      <c r="R30" s="27"/>
      <c r="S30" s="27"/>
      <c r="T30" s="28"/>
      <c r="U30" s="39"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8"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8"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88</v>
      </c>
      <c r="H33" s="16"/>
      <c r="I33" s="39" t="str">
        <f>IF($B33=TRUE,IFERROR(MATCH("LCiM",$I34:$I$34,0)+ROW()-1,"LLM"),"")</f>
        <v/>
      </c>
      <c r="J33" s="39" t="str">
        <f>IF($B33=TRUE,IF($D33&lt;&gt;"",IF(OR($D33="ROM",$D33="RAM"),"",IF(OR($D33="HCRAM",$D33="HCROM"),IF($O33=0,IF($K34=1,IF($C33=TRUE,"","LLM"),"ICS"),"ICN"),"IVA")),"MVA"),"")</f>
        <v/>
      </c>
      <c r="K33" s="39" t="str">
        <f>IF($B33=TRUE,IF($E33&lt;&gt;"",IF(OR($E33="32K",$E33="16K",$E33="8K/T32K"),"","IVA"),"MVA"),"")</f>
        <v/>
      </c>
      <c r="L33" s="39" t="str">
        <f>IF($B33=TRUE,IF($F33="","MVA",IF(ISNUMBER($F33)=FALSE,"IVA",IF(OR($F33&lt;0,$F33&gt;15)=TRUE,"IVA",IF($F33=2,"RVA",IF(OR($F33=0,$F33=1)=TRUE,"SYS",""))))),"")</f>
        <v/>
      </c>
      <c r="M33" s="39" t="str">
        <f>IF($B33=TRUE,IF($L34&lt;&gt;"",IF(COUNTIF($L$3:$L$34,CONCATENATE("=",$L34))&gt;1,"DMB",""),""),"")</f>
        <v/>
      </c>
      <c r="N33" s="16"/>
      <c r="O33" s="104" t="str">
        <f>IF(AND($B33=TRUE,$V33&lt;&gt;""),ROWS($O$3:$O31)-(COUNTBLANK($O$3:$O31)),"")</f>
        <v/>
      </c>
      <c r="P33" s="39" t="str">
        <f>IF($B33=TRUE,DEC2HEX(HEX2DEC("2C000")+($O33*2)+0,5),"")</f>
        <v/>
      </c>
      <c r="Q33" s="39" t="str">
        <f>IF($B33=TRUE,IF($C33=TRUE,8,0),"")</f>
        <v/>
      </c>
      <c r="R33" s="39" t="str">
        <f>IF($B33=TRUE,IF($J33="",IF(OR($D33="ROM",$D33="HCROM"),4,IF(OR($D33="RAM",$D33="HCRAM"),0,"ERR")),"ERR"),"")</f>
        <v/>
      </c>
      <c r="S33" s="39" t="str">
        <f>IF($B33=TRUE,IF($K33="",IF($E33="32K",1,IF($E33="16K",2,IF($E33="8K/T32K",3,"ERR"))),"ERR"),"")</f>
        <v/>
      </c>
      <c r="T33" s="39"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9" t="str">
        <f>IF($B33=TRUE,IF($C33=TRUE,"LCiM",""),"")</f>
        <v/>
      </c>
      <c r="J34" s="39" t="str">
        <f ca="1">IF($B33=TRUE,IF((ROW()-1)=$I33,"",IF(COUNTIF($I33:$I$34,"=LCiM")&gt;0,IFERROR(IF(STDEV(INDIRECT(""&amp;ADDRESS(ROW($R33),COLUMN($R33),3)&amp;":"&amp;ADDRESS($I33,COLUMN($R33),3)))=0,"","MCT"),"ERR"),"")),"")</f>
        <v/>
      </c>
      <c r="K34" s="39" t="str">
        <f>IF($B33=TRUE,IF($E33&lt;&gt;"",IF($E33="32K",1,IF($E33="16K",2,IF($E33="8K/T32K",IF($D$35="FRAM71B",1,3),ROW()+30))),ROW()+30),"")</f>
        <v/>
      </c>
      <c r="L34" s="39" t="str">
        <f>IF($B33=TRUE,$F33,"")</f>
        <v/>
      </c>
      <c r="M34" s="39" t="str">
        <f ca="1">IF($B33=TRUE,IF((-1+ROW())=$I33,"",IF(COUNTIF($I33:$I$34,"=LCiM")&gt;0,IFERROR(IF(STDEV(INDIRECT(""&amp;ADDRESS(ROW($K34),COLUMN($K34),3)&amp;":"&amp;ADDRESS(($I33+1),COLUMN($K34),3)))=0,"","MCS"),"ERR"),"")),"")</f>
        <v/>
      </c>
      <c r="N34" s="19"/>
      <c r="O34" s="116"/>
      <c r="P34" s="39" t="str">
        <f>IF($B33=TRUE,DEC2HEX(HEX2DEC("2C000")+($O33*2)+1,5),"")</f>
        <v/>
      </c>
      <c r="Q34" s="29"/>
      <c r="R34" s="27"/>
      <c r="S34" s="27"/>
      <c r="T34" s="28"/>
      <c r="U34" s="39" t="str">
        <f>IF($B33=TRUE,IF(OR($L33="",$L33="SYS"),DEC2HEX($F33,1),"ERR"),"")</f>
        <v/>
      </c>
      <c r="V34" s="107"/>
      <c r="W34" s="109"/>
      <c r="X34" s="19"/>
    </row>
    <row r="35" spans="1:35" ht="18" customHeight="1" x14ac:dyDescent="0.15">
      <c r="A35" s="9"/>
      <c r="B35" s="128" t="s">
        <v>23</v>
      </c>
      <c r="C35" s="129"/>
      <c r="D35" s="130" t="s">
        <v>24</v>
      </c>
      <c r="E35" s="131"/>
      <c r="F35" s="132" t="s">
        <v>97</v>
      </c>
      <c r="G35" s="133"/>
      <c r="H35" s="22"/>
      <c r="I35" s="17" t="str">
        <f>IF(COUNTIF($I3:$I$34,"=LLM")=0,"","LLM")</f>
        <v>LLM</v>
      </c>
      <c r="J35" s="17" t="str">
        <f ca="1">IF(COUNTBLANK($J$3:$J$34)=32,"","ERR")</f>
        <v>ERR</v>
      </c>
      <c r="K35" s="17" t="str">
        <f>IF(AND(COUNTIF($K3:$K$34,"=IVA")=0,COUNTIF($K3:$K$34,"=MVA")=0),"","ERR")</f>
        <v/>
      </c>
      <c r="L35" s="17" t="str">
        <f>IF(AND(COUNTIF($L3:$L$34,"=IVA")=0,COUNTIF($L3:$L$34,"=MVA")=0,COUNTIF($L3:$L$34,"=RVA")=0),"","ERR")</f>
        <v/>
      </c>
      <c r="M35" s="17" t="str">
        <f ca="1">IF(COUNTBLANK($M3:$M$34)=32,"","ERR")</f>
        <v>ERR</v>
      </c>
      <c r="N35" s="24"/>
      <c r="O35" s="40" t="str">
        <f>IF(OR($D$35="FRAM71",$D$35="FRAM71B"),"","IMO")</f>
        <v/>
      </c>
      <c r="P35" s="27"/>
      <c r="Q35" s="28"/>
      <c r="R35" s="26" t="str">
        <f>IF(COUNTIF($R3:$R$34,"=ERR")=0,"","ERR")</f>
        <v/>
      </c>
      <c r="S35" s="17" t="str">
        <f>IF(COUNTIF($S3:$S$34,"=ERR")=0,"","ERR")</f>
        <v/>
      </c>
      <c r="T35" s="17" t="str">
        <f>IF(COUNTIF($T3:$T$34,"=ERR")=0,"","ERR")</f>
        <v/>
      </c>
      <c r="U35" s="17" t="str">
        <f>IF(COUNTIF($U3:$U$34,"=ERR")=0,"","ERR")</f>
        <v/>
      </c>
      <c r="V35" s="23" t="str">
        <f ca="1">IF(AND(COUNTBLANK($I$35:$M$35)=5,COUNTBLANK($O$35:$U$35)=7),"","ERR")</f>
        <v>ERR</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ERROR</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 ref="B31:B32"/>
    <mergeCell ref="C31:C32"/>
    <mergeCell ref="D31:D32"/>
    <mergeCell ref="E31:E32"/>
    <mergeCell ref="F31:F32"/>
    <mergeCell ref="G31:G32"/>
    <mergeCell ref="O31:O32"/>
    <mergeCell ref="V31:V32"/>
    <mergeCell ref="W31:W32"/>
    <mergeCell ref="B29:B30"/>
    <mergeCell ref="C29:C30"/>
    <mergeCell ref="D29:D30"/>
    <mergeCell ref="E29:E30"/>
    <mergeCell ref="F29:F30"/>
    <mergeCell ref="G29:G30"/>
    <mergeCell ref="O29:O30"/>
    <mergeCell ref="V29:V30"/>
    <mergeCell ref="W29:W30"/>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3:B24"/>
    <mergeCell ref="C23:C24"/>
    <mergeCell ref="D23:D24"/>
    <mergeCell ref="E23:E24"/>
    <mergeCell ref="F23:F24"/>
    <mergeCell ref="G23:G24"/>
    <mergeCell ref="O23:O24"/>
    <mergeCell ref="V23:V24"/>
    <mergeCell ref="W23:W24"/>
    <mergeCell ref="B21:B22"/>
    <mergeCell ref="C21:C22"/>
    <mergeCell ref="D21:D22"/>
    <mergeCell ref="E21:E22"/>
    <mergeCell ref="F21:F22"/>
    <mergeCell ref="G21:G22"/>
    <mergeCell ref="O21:O22"/>
    <mergeCell ref="V21:V22"/>
    <mergeCell ref="W21:W22"/>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15:B16"/>
    <mergeCell ref="C15:C16"/>
    <mergeCell ref="D15:D16"/>
    <mergeCell ref="E15:E16"/>
    <mergeCell ref="F15:F16"/>
    <mergeCell ref="G15:G16"/>
    <mergeCell ref="O15:O16"/>
    <mergeCell ref="V15:V16"/>
    <mergeCell ref="W15:W16"/>
    <mergeCell ref="B13:B14"/>
    <mergeCell ref="C13:C14"/>
    <mergeCell ref="D13:D14"/>
    <mergeCell ref="E13:E14"/>
    <mergeCell ref="F13:F14"/>
    <mergeCell ref="G13:G14"/>
    <mergeCell ref="O13:O14"/>
    <mergeCell ref="V13:V14"/>
    <mergeCell ref="W13:W14"/>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7:B8"/>
    <mergeCell ref="C7:C8"/>
    <mergeCell ref="D7:D8"/>
    <mergeCell ref="E7:E8"/>
    <mergeCell ref="F7:F8"/>
    <mergeCell ref="G7:G8"/>
    <mergeCell ref="O7:O8"/>
    <mergeCell ref="V7:V8"/>
    <mergeCell ref="W7:W8"/>
    <mergeCell ref="B5:B6"/>
    <mergeCell ref="C5:C6"/>
    <mergeCell ref="D5:D6"/>
    <mergeCell ref="E5:E6"/>
    <mergeCell ref="F5:F6"/>
    <mergeCell ref="G5:G6"/>
    <mergeCell ref="O5:O6"/>
    <mergeCell ref="V5:V6"/>
    <mergeCell ref="W5:W6"/>
    <mergeCell ref="B1:G1"/>
    <mergeCell ref="I1:M1"/>
    <mergeCell ref="O1:W1"/>
    <mergeCell ref="B3:B4"/>
    <mergeCell ref="C3:C4"/>
    <mergeCell ref="D3:D4"/>
    <mergeCell ref="E3:E4"/>
    <mergeCell ref="F3:F4"/>
    <mergeCell ref="G3:G4"/>
    <mergeCell ref="O3:O4"/>
    <mergeCell ref="V3:V4"/>
    <mergeCell ref="W3:W4"/>
  </mergeCells>
  <dataValidations count="6">
    <dataValidation type="list" allowBlank="1" showInputMessage="1" showErrorMessage="1" sqref="F3:F34" xr:uid="{42FB8794-06D0-D24C-ADAB-4196542E238D}">
      <formula1>"0,1,2,3,4,5,6,7,8,9,10,11,12,13,14,15"</formula1>
    </dataValidation>
    <dataValidation type="list" allowBlank="1" showInputMessage="1" showErrorMessage="1" sqref="B5:B34" xr:uid="{4C3CE063-D189-374F-8E59-E03F61FFC5B8}">
      <formula1>"0,1"</formula1>
    </dataValidation>
    <dataValidation type="list" allowBlank="1" showDropDown="1" showInputMessage="1" showErrorMessage="1" sqref="B3:C34" xr:uid="{DD482AA5-36A3-5D4D-83F5-497BD30D722C}">
      <formula1>"0,1"</formula1>
    </dataValidation>
    <dataValidation type="list" allowBlank="1" showInputMessage="1" showErrorMessage="1" sqref="E3:E34" xr:uid="{D2856BF3-032B-0C4F-9C24-F6CF5EAEBC5C}">
      <formula1>"32K,16K,8K/T32K"</formula1>
    </dataValidation>
    <dataValidation type="list" allowBlank="1" showInputMessage="1" showErrorMessage="1" sqref="D35:E35" xr:uid="{99F59590-6D98-6C4A-B00C-EC10ACF67B06}">
      <formula1>"FRAM71B,FRAM71"</formula1>
    </dataValidation>
    <dataValidation type="list" allowBlank="1" showInputMessage="1" showErrorMessage="1" sqref="D3:D34" xr:uid="{A013FA75-88E4-F649-8CFB-CA7A9DEE4238}">
      <formula1>"RAM,ROM,HCRAM,HCROM"</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13315"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13323"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13324"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13325"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13326"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13327"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13328"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13329"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13330"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13331"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13332"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13333"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13334"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13335"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13336"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13337"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13338"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13339"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13340"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13341"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13342"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13343"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13344"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D2DE-1A9E-9242-91C4-C69AEE59A949}">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1</v>
      </c>
      <c r="D3" s="144" t="s">
        <v>91</v>
      </c>
      <c r="E3" s="92" t="s">
        <v>27</v>
      </c>
      <c r="F3" s="92">
        <v>3</v>
      </c>
      <c r="G3" s="146" t="s">
        <v>92</v>
      </c>
      <c r="H3" s="16"/>
      <c r="I3" s="17">
        <f>IF($B3=TRUE,IFERROR(MATCH("LCiM",$I4:$I$34,0)+ROW()-1,"LLM"),"")</f>
        <v>3</v>
      </c>
      <c r="J3" s="17" t="str">
        <f>IF($B3=TRUE,IF($D3&lt;&gt;"",IF(OR($D3="ROM",$D3="RAM"),"",IF(OR($D3="HCRAM",$D3="HCROM"),IF($O3=0,IF(OR($E3="32K",AND($E3="8K/T32K",$D$35="FRAM71B")),IF($C3=TRUE,"","LLM"),"ICS"),"ICN"),"IVA")),"MVA"),"")</f>
        <v>IVA</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8" t="str">
        <f>IF($B3=TRUE,DEC2HEX(HEX2DEC("2C000")+($O3*2)+0,5),"")</f>
        <v>2C000</v>
      </c>
      <c r="Q3" s="17">
        <f>IF($B3=TRUE,IF($C3=TRUE,8,0),"")</f>
        <v>8</v>
      </c>
      <c r="R3" s="17" t="str">
        <f>IF($B3=TRUE,IF($J3="",IF(OR($D3="ROM",$D3="HCROM"),4,IF(OR($D3="RAM",$D3="HCRAM"),0,"ERR")),"ERR"),"")</f>
        <v>ERR</v>
      </c>
      <c r="S3" s="17">
        <f>IF($B3=TRUE,IF($K3="",IF($E3="32K",1,IF($E3="16K",2,IF($E3="8K/T32K",3,"ERR"))),"ERR"),"")</f>
        <v>1</v>
      </c>
      <c r="T3" s="17" t="str">
        <f>IF($B3=TRUE,IF(COUNTIF($Q3:$S3,"=ERR")=0,DEC2HEX($Q3+$R3+$S3),"ERR"),"")</f>
        <v>ERR</v>
      </c>
      <c r="U3" s="18"/>
      <c r="V3" s="92" t="str">
        <f>IF($B3=TRUE,IF(AND(ISNUMBER(HEX2DEC($T3)),ISNUMBER(HEX2DEC($U4))),CONCATENATE($T3,$U4),""),"")</f>
        <v/>
      </c>
      <c r="W3" s="94" t="str">
        <f>IF(AND($V3&lt;&gt;"",$C3=TRUE,NOT(AND(OR($D3="HCRAM",$D3="HCROM"),$O3=0))),5,"")</f>
        <v/>
      </c>
      <c r="X3" s="16"/>
    </row>
    <row r="4" spans="1:35" ht="18" customHeight="1" x14ac:dyDescent="0.15">
      <c r="A4" s="9"/>
      <c r="B4" s="142"/>
      <c r="C4" s="143"/>
      <c r="D4" s="144"/>
      <c r="E4" s="145"/>
      <c r="F4" s="145"/>
      <c r="G4" s="147"/>
      <c r="H4" s="19"/>
      <c r="I4" s="17" t="str">
        <f>IF($B3=TRUE,IF($C3=TRUE,"LCiM",""),"")</f>
        <v>LCiM</v>
      </c>
      <c r="J4" s="17" t="str">
        <f ca="1">IF($B3=TRUE,IF((ROW()-1)=$I3,"",IF(COUNTIF($I3:$I$34,"=LCiM")&gt;0,IFERROR(IF(STDEV(INDIRECT(""&amp;ADDRESS(ROW($R3),COLUMN($R3),3)&amp;":"&amp;ADDRESS($I3,COLUMN($R3),3)))=0,"","MCT"),"ERR"),"")),"")</f>
        <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8"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90</v>
      </c>
      <c r="F5" s="139">
        <v>4</v>
      </c>
      <c r="G5" s="148" t="s">
        <v>93</v>
      </c>
      <c r="H5" s="16"/>
      <c r="I5" s="39">
        <f>IF($B5=TRUE,IFERROR(MATCH("LCiM",$I6:$I$34,0)+ROW()-1,"LLM"),"")</f>
        <v>5</v>
      </c>
      <c r="J5" s="39" t="str">
        <f>IF($B5=TRUE,IF($D5&lt;&gt;"",IF(OR($D5="ROM",$D5="RAM"),"",IF(OR($D5="HCRAM",$D5="HCROM"),IF($O5=0,IF($K6=1,IF($C5=TRUE,"","LLM"),"ICS"),"ICN"),"IVA")),"MVA"),"")</f>
        <v/>
      </c>
      <c r="K5" s="39" t="str">
        <f>IF($B5=TRUE,IF($E5&lt;&gt;"",IF(OR($E5="32K",$E5="16K",$E5="8K/T32K"),"","IVA"),"MVA"),"")</f>
        <v>IVA</v>
      </c>
      <c r="L5" s="39" t="str">
        <f>IF($B5=TRUE,IF($F5="","MVA",IF(ISNUMBER($F5)=FALSE,"IVA",IF(OR($F5&lt;0,$F5&gt;15)=TRUE,"IVA",IF($F5=2,"RVA",IF(OR($F5=0,$F5=1)=TRUE,"SYS",""))))),"")</f>
        <v/>
      </c>
      <c r="M5" s="39" t="str">
        <f>IF($B5=TRUE,IF($L6&lt;&gt;"",IF(COUNTIF($L$3:$L$34,CONCATENATE("=",$L6))&gt;1,"DMB",""),""),"")</f>
        <v/>
      </c>
      <c r="N5" s="16"/>
      <c r="O5" s="104">
        <f>IF($B5=TRUE,ROWS($O$3:$O3)-(COUNTBLANK($O$3:$O3)),"")</f>
        <v>1</v>
      </c>
      <c r="P5" s="39" t="str">
        <f>IF($B5=TRUE,DEC2HEX(HEX2DEC("2C000")+($O5*2)+0,5),"")</f>
        <v>2C002</v>
      </c>
      <c r="Q5" s="39">
        <f>IF($B5=TRUE,IF($C5=TRUE,8,0),"")</f>
        <v>8</v>
      </c>
      <c r="R5" s="39">
        <f>IF($B5=TRUE,IF($J5="",IF(OR($D5="ROM",$D5="HCROM"),4,IF(OR($D5="RAM",$D5="HCRAM"),0,"ERR")),"ERR"),"")</f>
        <v>0</v>
      </c>
      <c r="S5" s="39" t="str">
        <f>IF($B5=TRUE,IF($K5="",IF($E5="32K",1,IF($E5="16K",2,IF($E5="8K/T32K",3,"ERR"))),"ERR"),"")</f>
        <v>ERR</v>
      </c>
      <c r="T5" s="39" t="str">
        <f>IF($B5=TRUE,IF(COUNTIF($Q5:$S5,"=ERR")=0,DEC2HEX($Q5+$R5+$S5),"ERR"),"")</f>
        <v>ERR</v>
      </c>
      <c r="U5" s="18"/>
      <c r="V5" s="106" t="str">
        <f>IF($B5=TRUE,IF(AND(ISNUMBER(HEX2DEC($T5)),ISNUMBER(HEX2DEC($U6))),CONCATENATE($T5,$U6),""),"")</f>
        <v/>
      </c>
      <c r="W5" s="108" t="str">
        <f>IF(AND($V5&lt;&gt;"",$C5=TRUE,NOT(AND(OR($D5="HCRAM",$D5="HCROM"),$O5=0))),((ROWS($W$3:$W4)+(-COUNTBLANK($W$3:$W4)))/100)+5,"")</f>
        <v/>
      </c>
      <c r="X5" s="16"/>
    </row>
    <row r="6" spans="1:35" ht="18" customHeight="1" x14ac:dyDescent="0.15">
      <c r="A6" s="9"/>
      <c r="B6" s="135"/>
      <c r="C6" s="135"/>
      <c r="D6" s="137"/>
      <c r="E6" s="137"/>
      <c r="F6" s="137"/>
      <c r="G6" s="147"/>
      <c r="H6" s="19"/>
      <c r="I6" s="39" t="str">
        <f>IF($B5=TRUE,IF($C5=TRUE,"LCiM",""),"")</f>
        <v>LCiM</v>
      </c>
      <c r="J6" s="39" t="str">
        <f ca="1">IF($B5=TRUE,IF((ROW()-1)=$I5,"",IF(COUNTIF($I5:$I$34,"=LCiM")&gt;0,IFERROR(IF(STDEV(INDIRECT(""&amp;ADDRESS(ROW($R5),COLUMN($R5),3)&amp;":"&amp;ADDRESS($I5,COLUMN($R5),3)))=0,"","MCT"),"ERR"),"")),"")</f>
        <v/>
      </c>
      <c r="K6" s="39">
        <f>IF($B5=TRUE,IF($E5&lt;&gt;"",IF($E5="32K",1,IF($E5="16K",2,IF($E5="8K/T32K",IF($D$35="FRAM71B",1,3),ROW()+30))),ROW()+30),"")</f>
        <v>36</v>
      </c>
      <c r="L6" s="39">
        <f>IF($B5=TRUE,$F5,"")</f>
        <v>4</v>
      </c>
      <c r="M6" s="39" t="str">
        <f ca="1">IF($B5=TRUE,IF((-1+ROW())=$I5,"",IF(COUNTIF($I5:$I$34,"=LCiM")&gt;0,IFERROR(IF(STDEV(INDIRECT(""&amp;ADDRESS(ROW($K6),COLUMN($K6),3)&amp;":"&amp;ADDRESS(($I5+1),COLUMN($K6),3)))=0,"","MCS"),"ERR"),"")),"")</f>
        <v/>
      </c>
      <c r="N6" s="19"/>
      <c r="O6" s="105"/>
      <c r="P6" s="39" t="str">
        <f>IF($B5=TRUE,DEC2HEX(HEX2DEC("2C000")+($O5*2)+1,5),"")</f>
        <v>2C003</v>
      </c>
      <c r="Q6" s="29"/>
      <c r="R6" s="27"/>
      <c r="S6" s="27"/>
      <c r="T6" s="28"/>
      <c r="U6" s="39" t="str">
        <f>IF($B5=TRUE,IF(OR($L5="",$L5="SYS"),DEC2HEX($F5,1),"ERR"),"")</f>
        <v>4</v>
      </c>
      <c r="V6" s="107"/>
      <c r="W6" s="109"/>
      <c r="X6" s="19"/>
    </row>
    <row r="7" spans="1:35" ht="18" customHeight="1" x14ac:dyDescent="0.15">
      <c r="A7" s="9"/>
      <c r="B7" s="142" t="b">
        <v>1</v>
      </c>
      <c r="C7" s="142" t="b">
        <v>1</v>
      </c>
      <c r="D7" s="144" t="s">
        <v>26</v>
      </c>
      <c r="E7" s="92" t="s">
        <v>27</v>
      </c>
      <c r="F7" s="92">
        <v>6502</v>
      </c>
      <c r="G7" s="146" t="s">
        <v>94</v>
      </c>
      <c r="H7" s="16"/>
      <c r="I7" s="17">
        <f>IF($B7=TRUE,IFERROR(MATCH("LCiM",$I8:$I$34,0)+ROW()-1,"LLM"),"")</f>
        <v>7</v>
      </c>
      <c r="J7" s="17" t="str">
        <f>IF($B7=TRUE,IF($D7&lt;&gt;"",IF(OR($D7="ROM",$D7="RAM"),"",IF(OR($D7="HCRAM",$D7="HCROM"),IF($O7=0,IF($K8=1,IF($C7=TRUE,"","LLM"),"ICS"),"ICN"),"IVA")),"MVA"),"")</f>
        <v/>
      </c>
      <c r="K7" s="17" t="str">
        <f>IF($B7=TRUE,IF($E7&lt;&gt;"",IF(OR($E7="32K",$E7="16K",$E7="8K/T32K"),"","IVA"),"MVA"),"")</f>
        <v/>
      </c>
      <c r="L7" s="17" t="str">
        <f>IF($B7=TRUE,IF($F7="","MVA",IF(ISNUMBER($F7)=FALSE,"IVA",IF(OR($F7&lt;0,$F7&gt;15)=TRUE,"IVA",IF($F7=2,"RVA",IF(OR($F7=0,$F7=1)=TRUE,"SYS",""))))),"")</f>
        <v>IVA</v>
      </c>
      <c r="M7" s="17" t="str">
        <f>IF($B7=TRUE,IF($L8&lt;&gt;"",IF(COUNTIF($L$3:$L$34,CONCATENATE("=",$L8))&gt;1,"DMB",""),""),"")</f>
        <v/>
      </c>
      <c r="N7" s="16"/>
      <c r="O7" s="90">
        <f>IF($B7=TRUE,ROWS($O$3:$O5)-(COUNTBLANK($O$3:$O5)),"")</f>
        <v>2</v>
      </c>
      <c r="P7" s="38" t="str">
        <f>IF($B7=TRUE,DEC2HEX(HEX2DEC("2C000")+($O7*2)+0,5),"")</f>
        <v>2C004</v>
      </c>
      <c r="Q7" s="17">
        <f>IF($B7=TRUE,IF($C7=TRUE,8,0),"")</f>
        <v>8</v>
      </c>
      <c r="R7" s="17">
        <f>IF($B7=TRUE,IF($J7="",IF(OR($D7="ROM",$D7="HCROM"),4,IF(OR($D7="RAM",$D7="HCRAM"),0,"ERR")),"ERR"),"")</f>
        <v>4</v>
      </c>
      <c r="S7" s="17">
        <f>IF($B7=TRUE,IF($K7="",IF($E7="32K",1,IF($E7="16K",2,IF($E7="8K/T32K",3,"ERR"))),"ERR"),"")</f>
        <v>1</v>
      </c>
      <c r="T7" s="17" t="str">
        <f>IF($B7=TRUE,IF(COUNTIF($Q7:$S7,"=ERR")=0,DEC2HEX($Q7+$R7+$S7),"ERR"),"")</f>
        <v>D</v>
      </c>
      <c r="U7" s="18"/>
      <c r="V7" s="92" t="str">
        <f>IF($B7=TRUE,IF(AND(ISNUMBER(HEX2DEC($T7)),ISNUMBER(HEX2DEC($U8))),CONCATENATE($T7,$U8),""),"")</f>
        <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LCiM</v>
      </c>
      <c r="J8" s="17" t="str">
        <f ca="1">IF($B7=TRUE,IF((ROW()-1)=$I7,"",IF(COUNTIF($I7:$I$34,"=LCiM")&gt;0,IFERROR(IF(STDEV(INDIRECT(""&amp;ADDRESS(ROW($R7),COLUMN($R7),3)&amp;":"&amp;ADDRESS($I7,COLUMN($R7),3)))=0,"","MCT"),"ERR"),"")),"")</f>
        <v/>
      </c>
      <c r="K8" s="17">
        <f>IF($B7=TRUE,IF($E7&lt;&gt;"",IF($E7="32K",1,IF($E7="16K",2,IF($E7="8K/T32K",IF($D$35="FRAM71B",1,3),ROW()+30))),ROW()+30),"")</f>
        <v>1</v>
      </c>
      <c r="L8" s="17">
        <f>IF($B7=TRUE,$F7,"")</f>
        <v>6502</v>
      </c>
      <c r="M8" s="17" t="str">
        <f ca="1">IF($B7=TRUE,IF((-1+ROW())=$I7,"",IF(COUNTIF($I7:$I$34,"=LCiM")&gt;0,IFERROR(IF(STDEV(INDIRECT(""&amp;ADDRESS(ROW($K8),COLUMN($K8),3)&amp;":"&amp;ADDRESS(($I7+1),COLUMN($K8),3)))=0,"","MCS"),"ERR"),"")),"")</f>
        <v/>
      </c>
      <c r="N8" s="19"/>
      <c r="O8" s="91"/>
      <c r="P8" s="38" t="str">
        <f>IF($B7=TRUE,DEC2HEX(HEX2DEC("2C000")+($O7*2)+1,5),"")</f>
        <v>2C005</v>
      </c>
      <c r="Q8" s="29"/>
      <c r="R8" s="27"/>
      <c r="S8" s="27"/>
      <c r="T8" s="28"/>
      <c r="U8" s="17" t="str">
        <f>IF($B7=TRUE,IF(OR($L7="",$L7="SYS"),DEC2HEX($F7,1),"ERR"),"")</f>
        <v>ERR</v>
      </c>
      <c r="V8" s="93"/>
      <c r="W8" s="95"/>
      <c r="X8" s="19"/>
    </row>
    <row r="9" spans="1:35" ht="18" customHeight="1" x14ac:dyDescent="0.15">
      <c r="A9" s="9"/>
      <c r="B9" s="134" t="b">
        <v>1</v>
      </c>
      <c r="C9" s="134" t="b">
        <v>0</v>
      </c>
      <c r="D9" s="136" t="s">
        <v>26</v>
      </c>
      <c r="E9" s="138" t="s">
        <v>27</v>
      </c>
      <c r="F9" s="139">
        <v>5</v>
      </c>
      <c r="G9" s="148" t="s">
        <v>103</v>
      </c>
      <c r="H9" s="16"/>
      <c r="I9" s="39">
        <f>IF($B9=TRUE,IFERROR(MATCH("LCiM",$I10:$I$34,0)+ROW()-1,"LLM"),"")</f>
        <v>11</v>
      </c>
      <c r="J9" s="39" t="str">
        <f>IF($B9=TRUE,IF($D9&lt;&gt;"",IF(OR($D9="ROM",$D9="RAM"),"",IF(OR($D9="HCRAM",$D9="HCROM"),IF($O9=0,IF($K10=1,IF($C9=TRUE,"","LLM"),"ICS"),"ICN"),"IVA")),"MVA"),"")</f>
        <v/>
      </c>
      <c r="K9" s="39" t="str">
        <f>IF($B9=TRUE,IF($E9&lt;&gt;"",IF(OR($E9="32K",$E9="16K",$E9="8K/T32K"),"","IVA"),"MVA"),"")</f>
        <v/>
      </c>
      <c r="L9" s="39" t="str">
        <f>IF($B9=TRUE,IF($F9="","MVA",IF(ISNUMBER($F9)=FALSE,"IVA",IF(OR($F9&lt;0,$F9&gt;15)=TRUE,"IVA",IF($F9=2,"RVA",IF(OR($F9=0,$F9=1)=TRUE,"SYS",""))))),"")</f>
        <v/>
      </c>
      <c r="M9" s="39" t="str">
        <f>IF($B9=TRUE,IF($L10&lt;&gt;"",IF(COUNTIF($L$3:$L$34,CONCATENATE("=",$L10))&gt;1,"DMB",""),""),"")</f>
        <v/>
      </c>
      <c r="N9" s="16"/>
      <c r="O9" s="104">
        <f>IF($B9=TRUE,ROWS($O$3:$O7)-(COUNTBLANK($O$3:$O7)),"")</f>
        <v>3</v>
      </c>
      <c r="P9" s="39" t="str">
        <f>IF($B9=TRUE,DEC2HEX(HEX2DEC("2C000")+($O9*2)+0,5),"")</f>
        <v>2C006</v>
      </c>
      <c r="Q9" s="39">
        <f>IF($B9=TRUE,IF($C9=TRUE,8,0),"")</f>
        <v>0</v>
      </c>
      <c r="R9" s="39">
        <f>IF($B9=TRUE,IF($J9="",IF(OR($D9="ROM",$D9="HCROM"),4,IF(OR($D9="RAM",$D9="HCRAM"),0,"ERR")),"ERR"),"")</f>
        <v>4</v>
      </c>
      <c r="S9" s="39">
        <f>IF($B9=TRUE,IF($K9="",IF($E9="32K",1,IF($E9="16K",2,IF($E9="8K/T32K",3,"ERR"))),"ERR"),"")</f>
        <v>1</v>
      </c>
      <c r="T9" s="39" t="str">
        <f>IF($B9=TRUE,IF(COUNTIF($Q9:$S9,"=ERR")=0,DEC2HEX($Q9+$R9+$S9),"ERR"),"")</f>
        <v>5</v>
      </c>
      <c r="U9" s="18"/>
      <c r="V9" s="106" t="str">
        <f>IF($B9=TRUE,IF(AND(ISNUMBER(HEX2DEC($T9)),ISNUMBER(HEX2DEC($U10))),CONCATENATE($T9,$U10),""),"")</f>
        <v>55</v>
      </c>
      <c r="W9" s="108" t="str">
        <f>IF(AND($V9&lt;&gt;"",$C9=TRUE,NOT(AND(OR($D9="HCRAM",$D9="HCROM"),$O9=0))),((ROWS($W$3:$W8)+(-COUNTBLANK($W$3:$W8)))/100)+5,"")</f>
        <v/>
      </c>
      <c r="X9" s="16"/>
    </row>
    <row r="10" spans="1:35" ht="18" customHeight="1" x14ac:dyDescent="0.15">
      <c r="A10" s="9"/>
      <c r="B10" s="135"/>
      <c r="C10" s="135"/>
      <c r="D10" s="137"/>
      <c r="E10" s="137"/>
      <c r="F10" s="137"/>
      <c r="G10" s="147"/>
      <c r="H10" s="19"/>
      <c r="I10" s="39" t="str">
        <f>IF($B9=TRUE,IF($C9=TRUE,"LCiM",""),"")</f>
        <v/>
      </c>
      <c r="J10" s="39" t="str">
        <f ca="1">IF($B9=TRUE,IF((ROW()-1)=$I9,"",IF(COUNTIF($I9:$I$34,"=LCiM")&gt;0,IFERROR(IF(STDEV(INDIRECT(""&amp;ADDRESS(ROW($R9),COLUMN($R9),3)&amp;":"&amp;ADDRESS($I9,COLUMN($R9),3)))=0,"","MCT"),"ERR"),"")),"")</f>
        <v>ERR</v>
      </c>
      <c r="K10" s="39">
        <f>IF($B9=TRUE,IF($E9&lt;&gt;"",IF($E9="32K",1,IF($E9="16K",2,IF($E9="8K/T32K",IF($D$35="FRAM71B",1,3),ROW()+30))),ROW()+30),"")</f>
        <v>1</v>
      </c>
      <c r="L10" s="39">
        <f>IF($B9=TRUE,$F9,"")</f>
        <v>5</v>
      </c>
      <c r="M10" s="39" t="str">
        <f ca="1">IF($B9=TRUE,IF((-1+ROW())=$I9,"",IF(COUNTIF($I9:$I$34,"=LCiM")&gt;0,IFERROR(IF(STDEV(INDIRECT(""&amp;ADDRESS(ROW($K10),COLUMN($K10),3)&amp;":"&amp;ADDRESS(($I9+1),COLUMN($K10),3)))=0,"","MCS"),"ERR"),"")),"")</f>
        <v/>
      </c>
      <c r="N10" s="19"/>
      <c r="O10" s="105"/>
      <c r="P10" s="39" t="str">
        <f>IF($B9=TRUE,DEC2HEX(HEX2DEC("2C000")+($O9*2)+1,5),"")</f>
        <v>2C007</v>
      </c>
      <c r="Q10" s="29"/>
      <c r="R10" s="27"/>
      <c r="S10" s="27"/>
      <c r="T10" s="28"/>
      <c r="U10" s="39" t="str">
        <f>IF($B9=TRUE,IF(OR($L9="",$L9="SYS"),DEC2HEX($F9,1),"ERR"),"")</f>
        <v>5</v>
      </c>
      <c r="V10" s="107"/>
      <c r="W10" s="109"/>
      <c r="X10" s="19"/>
    </row>
    <row r="11" spans="1:35" ht="18" customHeight="1" x14ac:dyDescent="0.15">
      <c r="A11" s="9"/>
      <c r="B11" s="142" t="b">
        <v>1</v>
      </c>
      <c r="C11" s="142" t="b">
        <v>1</v>
      </c>
      <c r="D11" s="144" t="s">
        <v>91</v>
      </c>
      <c r="E11" s="92" t="s">
        <v>27</v>
      </c>
      <c r="F11" s="92">
        <v>6</v>
      </c>
      <c r="G11" s="146" t="s">
        <v>96</v>
      </c>
      <c r="H11" s="16"/>
      <c r="I11" s="17">
        <f>IF($B11=TRUE,IFERROR(MATCH("LCiM",$I12:$I$34,0)+ROW()-1,"LLM"),"")</f>
        <v>11</v>
      </c>
      <c r="J11" s="17" t="str">
        <f>IF($B11=TRUE,IF($D11&lt;&gt;"",IF(OR($D11="ROM",$D11="RAM"),"",IF(OR($D11="HCRAM",$D11="HCROM"),IF($O11=0,IF($K12=1,IF($C11=TRUE,"","LLM"),"ICS"),"ICN"),"IVA")),"MVA"),"")</f>
        <v>IVA</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8" t="str">
        <f>IF($B11=TRUE,DEC2HEX(HEX2DEC("2C000")+($O11*2)+0,5),"")</f>
        <v>2C008</v>
      </c>
      <c r="Q11" s="17">
        <f>IF($B11=TRUE,IF($C11=TRUE,8,0),"")</f>
        <v>8</v>
      </c>
      <c r="R11" s="17" t="str">
        <f>IF($B11=TRUE,IF($J11="",IF(OR($D11="ROM",$D11="HCROM"),4,IF(OR($D11="RAM",$D11="HCRAM"),0,"ERR")),"ERR"),"")</f>
        <v>ERR</v>
      </c>
      <c r="S11" s="17">
        <f>IF($B11=TRUE,IF($K11="",IF($E11="32K",1,IF($E11="16K",2,IF($E11="8K/T32K",3,"ERR"))),"ERR"),"")</f>
        <v>1</v>
      </c>
      <c r="T11" s="17" t="str">
        <f>IF($B11=TRUE,IF(COUNTIF($Q11:$S11,"=ERR")=0,DEC2HEX($Q11+$R11+$S11),"ERR"),"")</f>
        <v>ERR</v>
      </c>
      <c r="U11" s="18"/>
      <c r="V11" s="92" t="str">
        <f>IF($B11=TRUE,IF(AND(ISNUMBER(HEX2DEC($T11)),ISNUMBER(HEX2DEC($U12))),CONCATENATE($T11,$U12),""),"")</f>
        <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LCiM</v>
      </c>
      <c r="J12" s="17" t="str">
        <f ca="1">IF($B11=TRUE,IF((ROW()-1)=$I11,"",IF(COUNTIF($I11:$I$34,"=LCiM")&gt;0,IFERROR(IF(STDEV(INDIRECT(""&amp;ADDRESS(ROW($R11),COLUMN($R11),3)&amp;":"&amp;ADDRESS($I11,COLUMN($R11),3)))=0,"","MCT"),"ERR"),"")),"")</f>
        <v/>
      </c>
      <c r="K12" s="17">
        <f>IF($B11=TRUE,IF($E11&lt;&gt;"",IF($E11="32K",1,IF($E11="16K",2,IF($E11="8K/T32K",IF($D$35="FRAM71B",1,3),ROW()+30))),ROW()+30),"")</f>
        <v>1</v>
      </c>
      <c r="L12" s="17">
        <f>IF($B11=TRUE,$F11,"")</f>
        <v>6</v>
      </c>
      <c r="M12" s="17" t="str">
        <f ca="1">IF($B11=TRUE,IF((-1+ROW())=$I11,"",IF(COUNTIF($I11:$I$34,"=LCiM")&gt;0,IFERROR(IF(STDEV(INDIRECT(""&amp;ADDRESS(ROW($K12),COLUMN($K12),3)&amp;":"&amp;ADDRESS(($I11+1),COLUMN($K12),3)))=0,"","MCS"),"ERR"),"")),"")</f>
        <v/>
      </c>
      <c r="N12" s="19"/>
      <c r="O12" s="91"/>
      <c r="P12" s="38" t="str">
        <f>IF($B11=TRUE,DEC2HEX(HEX2DEC("2C000")+($O11*2)+1,5),"")</f>
        <v>2C009</v>
      </c>
      <c r="Q12" s="29"/>
      <c r="R12" s="27"/>
      <c r="S12" s="27"/>
      <c r="T12" s="28"/>
      <c r="U12" s="17" t="str">
        <f>IF($B11=TRUE,IF(OR($L11="",$L11="SYS"),DEC2HEX($F11,1),"ERR"),"")</f>
        <v>6</v>
      </c>
      <c r="V12" s="93"/>
      <c r="W12" s="95"/>
      <c r="X12" s="19"/>
    </row>
    <row r="13" spans="1:35" ht="18" customHeight="1" x14ac:dyDescent="0.15">
      <c r="A13" s="9"/>
      <c r="B13" s="134" t="b">
        <v>1</v>
      </c>
      <c r="C13" s="134" t="b">
        <v>0</v>
      </c>
      <c r="D13" s="136" t="s">
        <v>28</v>
      </c>
      <c r="E13" s="138" t="s">
        <v>27</v>
      </c>
      <c r="F13" s="139">
        <v>7</v>
      </c>
      <c r="G13" s="148" t="s">
        <v>102</v>
      </c>
      <c r="H13" s="16"/>
      <c r="I13" s="39">
        <f>IF($B13=TRUE,IFERROR(MATCH("LCiM",$I14:$I$34,0)+ROW()-1,"LLM"),"")</f>
        <v>15</v>
      </c>
      <c r="J13" s="39" t="str">
        <f>IF($B13=TRUE,IF($D13&lt;&gt;"",IF(OR($D13="ROM",$D13="RAM"),"",IF(OR($D13="HCRAM",$D13="HCROM"),IF($O13=0,IF($K14=1,IF($C13=TRUE,"","LLM"),"ICS"),"ICN"),"IVA")),"MVA"),"")</f>
        <v/>
      </c>
      <c r="K13" s="39" t="str">
        <f>IF($B13=TRUE,IF($E13&lt;&gt;"",IF(OR($E13="32K",$E13="16K",$E13="8K/T32K"),"","IVA"),"MVA"),"")</f>
        <v/>
      </c>
      <c r="L13" s="39" t="str">
        <f>IF($B13=TRUE,IF($F13="","MVA",IF(ISNUMBER($F13)=FALSE,"IVA",IF(OR($F13&lt;0,$F13&gt;15)=TRUE,"IVA",IF($F13=2,"RVA",IF(OR($F13=0,$F13=1)=TRUE,"SYS",""))))),"")</f>
        <v/>
      </c>
      <c r="M13" s="39" t="str">
        <f>IF($B13=TRUE,IF($L14&lt;&gt;"",IF(COUNTIF($L$3:$L$34,CONCATENATE("=",$L14))&gt;1,"DMB",""),""),"")</f>
        <v/>
      </c>
      <c r="N13" s="16"/>
      <c r="O13" s="104">
        <f>IF($B13=TRUE,ROWS($O$3:$O11)-(COUNTBLANK($O$3:$O11)),"")</f>
        <v>5</v>
      </c>
      <c r="P13" s="39" t="str">
        <f>IF($B13=TRUE,DEC2HEX(HEX2DEC("2C000")+($O13*2)+0,5),"")</f>
        <v>2C00A</v>
      </c>
      <c r="Q13" s="39">
        <f>IF($B13=TRUE,IF($C13=TRUE,8,0),"")</f>
        <v>0</v>
      </c>
      <c r="R13" s="39">
        <f>IF($B13=TRUE,IF($J13="",IF(OR($D13="ROM",$D13="HCROM"),4,IF(OR($D13="RAM",$D13="HCRAM"),0,"ERR")),"ERR"),"")</f>
        <v>0</v>
      </c>
      <c r="S13" s="39">
        <f>IF($B13=TRUE,IF($K13="",IF($E13="32K",1,IF($E13="16K",2,IF($E13="8K/T32K",3,"ERR"))),"ERR"),"")</f>
        <v>1</v>
      </c>
      <c r="T13" s="39" t="str">
        <f>IF($B13=TRUE,IF(COUNTIF($Q13:$S13,"=ERR")=0,DEC2HEX($Q13+$R13+$S13),"ERR"),"")</f>
        <v>1</v>
      </c>
      <c r="U13" s="18"/>
      <c r="V13" s="106" t="str">
        <f>IF($B13=TRUE,IF(AND(ISNUMBER(HEX2DEC($T13)),ISNUMBER(HEX2DEC($U14))),CONCATENATE($T13,$U14),""),"")</f>
        <v>17</v>
      </c>
      <c r="W13" s="108" t="str">
        <f>IF(AND($V13&lt;&gt;"",$C13=TRUE,NOT(AND(OR($D13="HCRAM",$D13="HCROM"),$O13=0))),((ROWS($W$3:$W12)+(-COUNTBLANK($W$3:$W12)))/100)+5,"")</f>
        <v/>
      </c>
      <c r="X13" s="16"/>
    </row>
    <row r="14" spans="1:35" ht="18" customHeight="1" x14ac:dyDescent="0.15">
      <c r="A14" s="9"/>
      <c r="B14" s="135"/>
      <c r="C14" s="135"/>
      <c r="D14" s="137"/>
      <c r="E14" s="137"/>
      <c r="F14" s="137"/>
      <c r="G14" s="147"/>
      <c r="H14" s="19"/>
      <c r="I14" s="39" t="str">
        <f>IF($B13=TRUE,IF($C13=TRUE,"LCiM",""),"")</f>
        <v/>
      </c>
      <c r="J14" s="39" t="str">
        <f ca="1">IF($B13=TRUE,IF((ROW()-1)=$I13,"",IF(COUNTIF($I13:$I$34,"=LCiM")&gt;0,IFERROR(IF(STDEV(INDIRECT(""&amp;ADDRESS(ROW($R13),COLUMN($R13),3)&amp;":"&amp;ADDRESS($I13,COLUMN($R13),3)))=0,"","MCT"),"ERR"),"")),"")</f>
        <v/>
      </c>
      <c r="K14" s="39">
        <f>IF($B13=TRUE,IF($E13&lt;&gt;"",IF($E13="32K",1,IF($E13="16K",2,IF($E13="8K/T32K",IF($D$35="FRAM71B",1,3),ROW()+30))),ROW()+30),"")</f>
        <v>1</v>
      </c>
      <c r="L14" s="39">
        <f>IF($B13=TRUE,$F13,"")</f>
        <v>7</v>
      </c>
      <c r="M14" s="39" t="str">
        <f ca="1">IF($B13=TRUE,IF((-1+ROW())=$I13,"",IF(COUNTIF($I13:$I$34,"=LCiM")&gt;0,IFERROR(IF(STDEV(INDIRECT(""&amp;ADDRESS(ROW($K14),COLUMN($K14),3)&amp;":"&amp;ADDRESS(($I13+1),COLUMN($K14),3)))=0,"","MCS"),"ERR"),"")),"")</f>
        <v>MCS</v>
      </c>
      <c r="N14" s="19"/>
      <c r="O14" s="105"/>
      <c r="P14" s="39" t="str">
        <f>IF($B13=TRUE,DEC2HEX(HEX2DEC("2C000")+($O13*2)+1,5),"")</f>
        <v>2C00B</v>
      </c>
      <c r="Q14" s="29"/>
      <c r="R14" s="27"/>
      <c r="S14" s="27"/>
      <c r="T14" s="28"/>
      <c r="U14" s="39" t="str">
        <f>IF($B13=TRUE,IF(OR($L13="",$L13="SYS"),DEC2HEX($F13,1),"ERR"),"")</f>
        <v>7</v>
      </c>
      <c r="V14" s="107"/>
      <c r="W14" s="109"/>
      <c r="X14" s="19"/>
    </row>
    <row r="15" spans="1:35" ht="18" customHeight="1" x14ac:dyDescent="0.15">
      <c r="A15" s="9"/>
      <c r="B15" s="142" t="b">
        <v>1</v>
      </c>
      <c r="C15" s="142" t="b">
        <v>1</v>
      </c>
      <c r="D15" s="144" t="s">
        <v>28</v>
      </c>
      <c r="E15" s="92" t="s">
        <v>90</v>
      </c>
      <c r="F15" s="92">
        <v>8</v>
      </c>
      <c r="G15" s="146"/>
      <c r="H15" s="16"/>
      <c r="I15" s="17">
        <f>IF($B15=TRUE,IFERROR(MATCH("LCiM",$I16:$I$34,0)+ROW()-1,"LLM"),"")</f>
        <v>15</v>
      </c>
      <c r="J15" s="17" t="str">
        <f>IF($B15=TRUE,IF($D15&lt;&gt;"",IF(OR($D15="ROM",$D15="RAM"),"",IF(OR($D15="HCRAM",$D15="HCROM"),IF($O15=0,IF($K16=1,IF($C15=TRUE,"","LLM"),"ICS"),"ICN"),"IVA")),"MVA"),"")</f>
        <v/>
      </c>
      <c r="K15" s="17" t="str">
        <f>IF($B15=TRUE,IF($E15&lt;&gt;"",IF(OR($E15="32K",$E15="16K",$E15="8K/T32K"),"","IVA"),"MVA"),"")</f>
        <v>IVA</v>
      </c>
      <c r="L15" s="17" t="str">
        <f>IF($B15=TRUE,IF($F15="","MVA",IF(ISNUMBER($F15)=FALSE,"IVA",IF(OR($F15&lt;0,$F15&gt;15)=TRUE,"IVA",IF($F15=2,"RVA",IF(OR($F15=0,$F15=1)=TRUE,"SYS",""))))),"")</f>
        <v/>
      </c>
      <c r="M15" s="17" t="str">
        <f>IF($B15=TRUE,IF($L16&lt;&gt;"",IF(COUNTIF($L$3:$L$34,CONCATENATE("=",$L16))&gt;1,"DMB",""),""),"")</f>
        <v/>
      </c>
      <c r="N15" s="16"/>
      <c r="O15" s="90">
        <f>IF($B15=TRUE,ROWS($O$3:$O13)-(COUNTBLANK($O$3:$O13)),"")</f>
        <v>6</v>
      </c>
      <c r="P15" s="38" t="str">
        <f>IF($B15=TRUE,DEC2HEX(HEX2DEC("2C000")+($O15*2)+0,5),"")</f>
        <v>2C00C</v>
      </c>
      <c r="Q15" s="17">
        <f>IF($B15=TRUE,IF($C15=TRUE,8,0),"")</f>
        <v>8</v>
      </c>
      <c r="R15" s="17">
        <f>IF($B15=TRUE,IF($J15="",IF(OR($D15="ROM",$D15="HCROM"),4,IF(OR($D15="RAM",$D15="HCRAM"),0,"ERR")),"ERR"),"")</f>
        <v>0</v>
      </c>
      <c r="S15" s="17" t="str">
        <f>IF($B15=TRUE,IF($K15="",IF($E15="32K",1,IF($E15="16K",2,IF($E15="8K/T32K",3,"ERR"))),"ERR"),"")</f>
        <v>ERR</v>
      </c>
      <c r="T15" s="17" t="str">
        <f>IF($B15=TRUE,IF(COUNTIF($Q15:$S15,"=ERR")=0,DEC2HEX($Q15+$R15+$S15),"ERR"),"")</f>
        <v>ERR</v>
      </c>
      <c r="U15" s="18"/>
      <c r="V15" s="92" t="str">
        <f>IF($B15=TRUE,IF(AND(ISNUMBER(HEX2DEC($T15)),ISNUMBER(HEX2DEC($U16))),CONCATENATE($T15,$U16),""),"")</f>
        <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LCiM</v>
      </c>
      <c r="J16" s="17" t="str">
        <f ca="1">IF($B15=TRUE,IF((ROW()-1)=$I15,"",IF(COUNTIF($I15:$I$34,"=LCiM")&gt;0,IFERROR(IF(STDEV(INDIRECT(""&amp;ADDRESS(ROW($R15),COLUMN($R15),3)&amp;":"&amp;ADDRESS($I15,COLUMN($R15),3)))=0,"","MCT"),"ERR"),"")),"")</f>
        <v/>
      </c>
      <c r="K16" s="17">
        <f>IF($B15=TRUE,IF($E15&lt;&gt;"",IF($E15="32K",1,IF($E15="16K",2,IF($E15="8K/T32K",IF($D$35="FRAM71B",1,3),ROW()+30))),ROW()+30),"")</f>
        <v>46</v>
      </c>
      <c r="L16" s="17">
        <f>IF($B15=TRUE,$F15,"")</f>
        <v>8</v>
      </c>
      <c r="M16" s="17" t="str">
        <f ca="1">IF($B15=TRUE,IF((-1+ROW())=$I15,"",IF(COUNTIF($I15:$I$34,"=LCiM")&gt;0,IFERROR(IF(STDEV(INDIRECT(""&amp;ADDRESS(ROW($K16),COLUMN($K16),3)&amp;":"&amp;ADDRESS(($I15+1),COLUMN($K16),3)))=0,"","MCS"),"ERR"),"")),"")</f>
        <v/>
      </c>
      <c r="N16" s="19"/>
      <c r="O16" s="91"/>
      <c r="P16" s="38" t="str">
        <f>IF($B15=TRUE,DEC2HEX(HEX2DEC("2C000")+($O15*2)+1,5),"")</f>
        <v>2C00D</v>
      </c>
      <c r="Q16" s="29"/>
      <c r="R16" s="27"/>
      <c r="S16" s="27"/>
      <c r="T16" s="28"/>
      <c r="U16" s="17" t="str">
        <f>IF($B15=TRUE,IF(OR($L15="",$L15="SYS"),DEC2HEX($F15,1),"ERR"),"")</f>
        <v>8</v>
      </c>
      <c r="V16" s="93"/>
      <c r="W16" s="95"/>
      <c r="X16" s="19"/>
    </row>
    <row r="17" spans="1:24" ht="18" customHeight="1" x14ac:dyDescent="0.15">
      <c r="A17" s="9"/>
      <c r="B17" s="134" t="b">
        <v>1</v>
      </c>
      <c r="C17" s="134" t="b">
        <v>0</v>
      </c>
      <c r="D17" s="136" t="s">
        <v>26</v>
      </c>
      <c r="E17" s="138" t="s">
        <v>27</v>
      </c>
      <c r="F17" s="139">
        <v>6809</v>
      </c>
      <c r="G17" s="148" t="s">
        <v>101</v>
      </c>
      <c r="H17" s="16"/>
      <c r="I17" s="39">
        <f>IF($B17=TRUE,IFERROR(MATCH("LCiM",$I18:$I$34,0)+ROW()-1,"LLM"),"")</f>
        <v>19</v>
      </c>
      <c r="J17" s="39" t="str">
        <f>IF($B17=TRUE,IF($D17&lt;&gt;"",IF(OR($D17="ROM",$D17="RAM"),"",IF(OR($D17="HCRAM",$D17="HCROM"),IF($O17=0,IF($K18=1,IF($C17=TRUE,"","LLM"),"ICS"),"ICN"),"IVA")),"MVA"),"")</f>
        <v/>
      </c>
      <c r="K17" s="39" t="str">
        <f>IF($B17=TRUE,IF($E17&lt;&gt;"",IF(OR($E17="32K",$E17="16K",$E17="8K/T32K"),"","IVA"),"MVA"),"")</f>
        <v/>
      </c>
      <c r="L17" s="39" t="str">
        <f>IF($B17=TRUE,IF($F17="","MVA",IF(ISNUMBER($F17)=FALSE,"IVA",IF(OR($F17&lt;0,$F17&gt;15)=TRUE,"IVA",IF($F17=2,"RVA",IF(OR($F17=0,$F17=1)=TRUE,"SYS",""))))),"")</f>
        <v>IVA</v>
      </c>
      <c r="M17" s="39" t="str">
        <f>IF($B17=TRUE,IF($L18&lt;&gt;"",IF(COUNTIF($L$3:$L$34,CONCATENATE("=",$L18))&gt;1,"DMB",""),""),"")</f>
        <v/>
      </c>
      <c r="N17" s="16"/>
      <c r="O17" s="104">
        <f>IF($B17=TRUE,ROWS($O$3:$O15)-(COUNTBLANK($O$3:$O15)),"")</f>
        <v>7</v>
      </c>
      <c r="P17" s="39" t="str">
        <f>IF($B17=TRUE,DEC2HEX(HEX2DEC("2C000")+($O17*2)+0,5),"")</f>
        <v>2C00E</v>
      </c>
      <c r="Q17" s="39">
        <f>IF($B17=TRUE,IF($C17=TRUE,8,0),"")</f>
        <v>0</v>
      </c>
      <c r="R17" s="39">
        <f>IF($B17=TRUE,IF($J17="",IF(OR($D17="ROM",$D17="HCROM"),4,IF(OR($D17="RAM",$D17="HCRAM"),0,"ERR")),"ERR"),"")</f>
        <v>4</v>
      </c>
      <c r="S17" s="39">
        <f>IF($B17=TRUE,IF($K17="",IF($E17="32K",1,IF($E17="16K",2,IF($E17="8K/T32K",3,"ERR"))),"ERR"),"")</f>
        <v>1</v>
      </c>
      <c r="T17" s="39" t="str">
        <f>IF($B17=TRUE,IF(COUNTIF($Q17:$S17,"=ERR")=0,DEC2HEX($Q17+$R17+$S17),"ERR"),"")</f>
        <v>5</v>
      </c>
      <c r="U17" s="18"/>
      <c r="V17" s="106" t="str">
        <f>IF($B17=TRUE,IF(AND(ISNUMBER(HEX2DEC($T17)),ISNUMBER(HEX2DEC($U18))),CONCATENATE($T17,$U18),""),"")</f>
        <v/>
      </c>
      <c r="W17" s="108" t="str">
        <f>IF(AND($V17&lt;&gt;"",$C17=TRUE,NOT(AND(OR($D17="HCRAM",$D17="HCROM"),$O17=0))),((ROWS($W$3:$W16)+(-COUNTBLANK($W$3:$W16)))/100)+5,"")</f>
        <v/>
      </c>
      <c r="X17" s="16"/>
    </row>
    <row r="18" spans="1:24" ht="18" customHeight="1" x14ac:dyDescent="0.15">
      <c r="A18" s="9"/>
      <c r="B18" s="135"/>
      <c r="C18" s="135"/>
      <c r="D18" s="137"/>
      <c r="E18" s="137"/>
      <c r="F18" s="137"/>
      <c r="G18" s="147"/>
      <c r="H18" s="19"/>
      <c r="I18" s="39" t="str">
        <f>IF($B17=TRUE,IF($C17=TRUE,"LCiM",""),"")</f>
        <v/>
      </c>
      <c r="J18" s="39" t="str">
        <f ca="1">IF($B17=TRUE,IF((ROW()-1)=$I17,"",IF(COUNTIF($I17:$I$34,"=LCiM")&gt;0,IFERROR(IF(STDEV(INDIRECT(""&amp;ADDRESS(ROW($R17),COLUMN($R17),3)&amp;":"&amp;ADDRESS($I17,COLUMN($R17),3)))=0,"","MCT"),"ERR"),"")),"")</f>
        <v/>
      </c>
      <c r="K18" s="39">
        <f>IF($B17=TRUE,IF($E17&lt;&gt;"",IF($E17="32K",1,IF($E17="16K",2,IF($E17="8K/T32K",IF($D$35="FRAM71B",1,3),ROW()+30))),ROW()+30),"")</f>
        <v>1</v>
      </c>
      <c r="L18" s="39">
        <f>IF($B17=TRUE,$F17,"")</f>
        <v>6809</v>
      </c>
      <c r="M18" s="39" t="str">
        <f ca="1">IF($B17=TRUE,IF((-1+ROW())=$I17,"",IF(COUNTIF($I17:$I$34,"=LCiM")&gt;0,IFERROR(IF(STDEV(INDIRECT(""&amp;ADDRESS(ROW($K18),COLUMN($K18),3)&amp;":"&amp;ADDRESS(($I17+1),COLUMN($K18),3)))=0,"","MCS"),"ERR"),"")),"")</f>
        <v/>
      </c>
      <c r="N18" s="19"/>
      <c r="O18" s="105"/>
      <c r="P18" s="39" t="str">
        <f>IF($B17=TRUE,DEC2HEX(HEX2DEC("2C000")+($O17*2)+1,5),"")</f>
        <v>2C00F</v>
      </c>
      <c r="Q18" s="29"/>
      <c r="R18" s="27"/>
      <c r="S18" s="27"/>
      <c r="T18" s="28"/>
      <c r="U18" s="39" t="str">
        <f>IF($B17=TRUE,IF(OR($L17="",$L17="SYS"),DEC2HEX($F17,1),"ERR"),"")</f>
        <v>ERR</v>
      </c>
      <c r="V18" s="107"/>
      <c r="W18" s="109"/>
      <c r="X18" s="19"/>
    </row>
    <row r="19" spans="1:24" ht="18" customHeight="1" x14ac:dyDescent="0.15">
      <c r="A19" s="9"/>
      <c r="B19" s="142" t="b">
        <v>1</v>
      </c>
      <c r="C19" s="142" t="b">
        <v>1</v>
      </c>
      <c r="D19" s="144" t="s">
        <v>26</v>
      </c>
      <c r="E19" s="92" t="s">
        <v>27</v>
      </c>
      <c r="F19" s="92">
        <v>8080</v>
      </c>
      <c r="G19" s="146"/>
      <c r="H19" s="16"/>
      <c r="I19" s="17">
        <f>IF($B19=TRUE,IFERROR(MATCH("LCiM",$I20:$I$34,0)+ROW()-1,"LLM"),"")</f>
        <v>19</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IVA</v>
      </c>
      <c r="M19" s="17" t="str">
        <f>IF($B19=TRUE,IF($L20&lt;&gt;"",IF(COUNTIF($L$3:$L$34,CONCATENATE("=",$L20))&gt;1,"DMB",""),""),"")</f>
        <v/>
      </c>
      <c r="N19" s="16"/>
      <c r="O19" s="90">
        <f>IF($B19=TRUE,ROWS($O$3:$O17)-(COUNTBLANK($O$3:$O17)),"")</f>
        <v>8</v>
      </c>
      <c r="P19" s="38" t="str">
        <f>IF($B19=TRUE,DEC2HEX(HEX2DEC("2C000")+($O19*2)+0,5),"")</f>
        <v>2C010</v>
      </c>
      <c r="Q19" s="17">
        <f>IF($B19=TRUE,IF($C19=TRUE,8,0),"")</f>
        <v>8</v>
      </c>
      <c r="R19" s="17">
        <f>IF($B19=TRUE,IF($J19="",IF(OR($D19="ROM",$D19="HCROM"),4,IF(OR($D19="RAM",$D19="HCRAM"),0,"ERR")),"ERR"),"")</f>
        <v>4</v>
      </c>
      <c r="S19" s="17">
        <f>IF($B19=TRUE,IF($K19="",IF($E19="32K",1,IF($E19="16K",2,IF($E19="8K/T32K",3,"ERR"))),"ERR"),"")</f>
        <v>1</v>
      </c>
      <c r="T19" s="17" t="str">
        <f>IF($B19=TRUE,IF(COUNTIF($Q19:$S19,"=ERR")=0,DEC2HEX($Q19+$R19+$S19),"ERR"),"")</f>
        <v>D</v>
      </c>
      <c r="U19" s="18"/>
      <c r="V19" s="92" t="str">
        <f>IF($B19=TRUE,IF(AND(ISNUMBER(HEX2DEC($T19)),ISNUMBER(HEX2DEC($U20))),CONCATENATE($T19,$U20),""),"")</f>
        <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LCiM</v>
      </c>
      <c r="J20" s="17" t="str">
        <f ca="1">IF($B19=TRUE,IF((ROW()-1)=$I19,"",IF(COUNTIF($I19:$I$34,"=LCiM")&gt;0,IFERROR(IF(STDEV(INDIRECT(""&amp;ADDRESS(ROW($R19),COLUMN($R19),3)&amp;":"&amp;ADDRESS($I19,COLUMN($R19),3)))=0,"","MCT"),"ERR"),"")),"")</f>
        <v/>
      </c>
      <c r="K20" s="17">
        <f>IF($B19=TRUE,IF($E19&lt;&gt;"",IF($E19="32K",1,IF($E19="16K",2,IF($E19="8K/T32K",IF($D$35="FRAM71B",1,3),ROW()+30))),ROW()+30),"")</f>
        <v>1</v>
      </c>
      <c r="L20" s="17">
        <f>IF($B19=TRUE,$F19,"")</f>
        <v>8080</v>
      </c>
      <c r="M20" s="17" t="str">
        <f ca="1">IF($B19=TRUE,IF((-1+ROW())=$I19,"",IF(COUNTIF($I19:$I$34,"=LCiM")&gt;0,IFERROR(IF(STDEV(INDIRECT(""&amp;ADDRESS(ROW($K20),COLUMN($K20),3)&amp;":"&amp;ADDRESS(($I19+1),COLUMN($K20),3)))=0,"","MCS"),"ERR"),"")),"")</f>
        <v/>
      </c>
      <c r="N20" s="19"/>
      <c r="O20" s="91"/>
      <c r="P20" s="38" t="str">
        <f>IF($B19=TRUE,DEC2HEX(HEX2DEC("2C000")+($O19*2)+1,5),"")</f>
        <v>2C011</v>
      </c>
      <c r="Q20" s="29"/>
      <c r="R20" s="27"/>
      <c r="S20" s="27"/>
      <c r="T20" s="28"/>
      <c r="U20" s="17" t="str">
        <f>IF($B19=TRUE,IF(OR($L19="",$L19="SYS"),DEC2HEX($F19,1),"ERR"),"")</f>
        <v>ERR</v>
      </c>
      <c r="V20" s="93"/>
      <c r="W20" s="95"/>
      <c r="X20" s="19"/>
    </row>
    <row r="21" spans="1:24" ht="18" customHeight="1" x14ac:dyDescent="0.15">
      <c r="A21" s="9"/>
      <c r="B21" s="134" t="b">
        <v>0</v>
      </c>
      <c r="C21" s="134" t="b">
        <v>0</v>
      </c>
      <c r="D21" s="136"/>
      <c r="E21" s="138"/>
      <c r="F21" s="139"/>
      <c r="G21" s="148"/>
      <c r="H21" s="16"/>
      <c r="I21" s="39" t="str">
        <f>IF($B21=TRUE,IFERROR(MATCH("LCiM",$I22:$I$34,0)+ROW()-1,"LLM"),"")</f>
        <v/>
      </c>
      <c r="J21" s="39" t="str">
        <f>IF($B21=TRUE,IF($D21&lt;&gt;"",IF(OR($D21="ROM",$D21="RAM"),"",IF(OR($D21="HCRAM",$D21="HCROM"),IF($O21=0,IF($K22=1,IF($C21=TRUE,"","LLM"),"ICS"),"ICN"),"IVA")),"MVA"),"")</f>
        <v/>
      </c>
      <c r="K21" s="39" t="str">
        <f>IF($B21=TRUE,IF($E21&lt;&gt;"",IF(OR($E21="32K",$E21="16K",$E21="8K/T32K"),"","IVA"),"MVA"),"")</f>
        <v/>
      </c>
      <c r="L21" s="39" t="str">
        <f>IF($B21=TRUE,IF($F21="","MVA",IF(ISNUMBER($F21)=FALSE,"IVA",IF(OR($F21&lt;0,$F21&gt;15)=TRUE,"IVA",IF($F21=2,"RVA",IF(OR($F21=0,$F21=1)=TRUE,"SYS",""))))),"")</f>
        <v/>
      </c>
      <c r="M21" s="39" t="str">
        <f>IF($B21=TRUE,IF($L22&lt;&gt;"",IF(COUNTIF($L$3:$L$34,CONCATENATE("=",$L22))&gt;1,"DMB",""),""),"")</f>
        <v/>
      </c>
      <c r="N21" s="16"/>
      <c r="O21" s="104" t="str">
        <f>IF($B21=TRUE,ROWS($O$3:$O19)-(COUNTBLANK($O$3:$O19)),"")</f>
        <v/>
      </c>
      <c r="P21" s="39" t="str">
        <f>IF($B21=TRUE,DEC2HEX(HEX2DEC("2C000")+($O21*2)+0,5),"")</f>
        <v/>
      </c>
      <c r="Q21" s="39" t="str">
        <f>IF($B21=TRUE,IF($C21=TRUE,8,0),"")</f>
        <v/>
      </c>
      <c r="R21" s="39" t="str">
        <f>IF($B21=TRUE,IF($J21="",IF(OR($D21="ROM",$D21="HCROM"),4,IF(OR($D21="RAM",$D21="HCRAM"),0,"ERR")),"ERR"),"")</f>
        <v/>
      </c>
      <c r="S21" s="39" t="str">
        <f>IF($B21=TRUE,IF($K21="",IF($E21="32K",1,IF($E21="16K",2,IF($E21="8K/T32K",3,"ERR"))),"ERR"),"")</f>
        <v/>
      </c>
      <c r="T21" s="39" t="str">
        <f>IF($B21=TRUE,IF(COUNTIF($Q21:$S21,"=ERR")=0,DEC2HEX($Q21+$R21+$S21),"ERR"),"")</f>
        <v/>
      </c>
      <c r="U21" s="18"/>
      <c r="V21" s="106" t="str">
        <f>IF($B21=TRUE,IF(AND(ISNUMBER(HEX2DEC($T21)),ISNUMBER(HEX2DEC($U22))),CONCATENATE($T21,$U22),""),"")</f>
        <v/>
      </c>
      <c r="W21" s="108" t="str">
        <f>IF(AND($V21&lt;&gt;"",$C21=TRUE,NOT(AND(OR($D21="HCRAM",$D21="HCROM"),$O21=0))),((ROWS($W$3:$W20)+(-COUNTBLANK($W$3:$W20)))/100)+5,"")</f>
        <v/>
      </c>
      <c r="X21" s="16"/>
    </row>
    <row r="22" spans="1:24" ht="18" customHeight="1" x14ac:dyDescent="0.15">
      <c r="A22" s="9"/>
      <c r="B22" s="135"/>
      <c r="C22" s="135"/>
      <c r="D22" s="137"/>
      <c r="E22" s="137"/>
      <c r="F22" s="137"/>
      <c r="G22" s="147"/>
      <c r="H22" s="19"/>
      <c r="I22" s="39" t="str">
        <f>IF($B21=TRUE,IF($C21=TRUE,"LCiM",""),"")</f>
        <v/>
      </c>
      <c r="J22" s="39" t="str">
        <f ca="1">IF($B21=TRUE,IF((ROW()-1)=$I21,"",IF(COUNTIF($I21:$I$34,"=LCiM")&gt;0,IFERROR(IF(STDEV(INDIRECT(""&amp;ADDRESS(ROW($R21),COLUMN($R21),3)&amp;":"&amp;ADDRESS($I21,COLUMN($R21),3)))=0,"","MCT"),"ERR"),"")),"")</f>
        <v/>
      </c>
      <c r="K22" s="39" t="str">
        <f>IF($B21=TRUE,IF($E21&lt;&gt;"",IF($E21="32K",1,IF($E21="16K",2,IF($E21="8K/T32K",IF($D$35="FRAM71B",1,3),ROW()+30))),ROW()+30),"")</f>
        <v/>
      </c>
      <c r="L22" s="39" t="str">
        <f>IF($B21=TRUE,$F21,"")</f>
        <v/>
      </c>
      <c r="M22" s="39" t="str">
        <f ca="1">IF($B21=TRUE,IF((-1+ROW())=$I21,"",IF(COUNTIF($I21:$I$34,"=LCiM")&gt;0,IFERROR(IF(STDEV(INDIRECT(""&amp;ADDRESS(ROW($K22),COLUMN($K22),3)&amp;":"&amp;ADDRESS(($I21+1),COLUMN($K22),3)))=0,"","MCS"),"ERR"),"")),"")</f>
        <v/>
      </c>
      <c r="N22" s="19"/>
      <c r="O22" s="105"/>
      <c r="P22" s="39" t="str">
        <f>IF($B21=TRUE,DEC2HEX(HEX2DEC("2C000")+($O21*2)+1,5),"")</f>
        <v/>
      </c>
      <c r="Q22" s="29"/>
      <c r="R22" s="27"/>
      <c r="S22" s="27"/>
      <c r="T22" s="28"/>
      <c r="U22" s="39" t="str">
        <f>IF($B21=TRUE,IF(OR($L21="",$L21="SYS"),DEC2HEX($F21,1),"ERR"),"")</f>
        <v/>
      </c>
      <c r="V22" s="107"/>
      <c r="W22" s="109"/>
      <c r="X22" s="19"/>
    </row>
    <row r="23" spans="1:24" ht="18" customHeight="1" x14ac:dyDescent="0.15">
      <c r="A23" s="9"/>
      <c r="B23" s="142" t="b">
        <v>0</v>
      </c>
      <c r="C23" s="142" t="b">
        <v>0</v>
      </c>
      <c r="D23" s="144"/>
      <c r="E23" s="92"/>
      <c r="F23" s="92"/>
      <c r="G23" s="146"/>
      <c r="H23" s="16"/>
      <c r="I23" s="17" t="str">
        <f>IF($B23=TRUE,IFERROR(MATCH("LCiM",$I24:$I$34,0)+ROW()-1,"LLM"),"")</f>
        <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t="str">
        <f>IF($B23=TRUE,ROWS($O$3:$O21)-(COUNTBLANK($O$3:$O21)),"")</f>
        <v/>
      </c>
      <c r="P23" s="38" t="str">
        <f>IF($B23=TRUE,DEC2HEX(HEX2DEC("2C000")+($O23*2)+0,5),"")</f>
        <v/>
      </c>
      <c r="Q23" s="17" t="str">
        <f>IF($B23=TRUE,IF($C23=TRUE,8,0),"")</f>
        <v/>
      </c>
      <c r="R23" s="17" t="str">
        <f>IF($B23=TRUE,IF($J23="",IF(OR($D23="ROM",$D23="HCROM"),4,IF(OR($D23="RAM",$D23="HCRAM"),0,"ERR")),"ERR"),"")</f>
        <v/>
      </c>
      <c r="S23" s="17" t="str">
        <f>IF($B23=TRUE,IF($K23="",IF($E23="32K",1,IF($E23="16K",2,IF($E23="8K/T32K",3,"ERR"))),"ERR"),"")</f>
        <v/>
      </c>
      <c r="T23" s="17" t="str">
        <f>IF($B23=TRUE,IF(COUNTIF($Q23:$S23,"=ERR")=0,DEC2HEX($Q23+$R23+$S23),"ERR"),"")</f>
        <v/>
      </c>
      <c r="U23" s="18"/>
      <c r="V23" s="92" t="str">
        <f>IF($B23=TRUE,IF(AND(ISNUMBER(HEX2DEC($T23)),ISNUMBER(HEX2DEC($U24))),CONCATENATE($T23,$U24),""),"")</f>
        <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t="str">
        <f>IF($B23=TRUE,IF($E23&lt;&gt;"",IF($E23="32K",1,IF($E23="16K",2,IF($E23="8K/T32K",IF($D$35="FRAM71B",1,3),ROW()+30))),ROW()+30),"")</f>
        <v/>
      </c>
      <c r="L24" s="17" t="str">
        <f>IF($B23=TRUE,$F23,"")</f>
        <v/>
      </c>
      <c r="M24" s="17" t="str">
        <f ca="1">IF($B23=TRUE,IF((-1+ROW())=$I23,"",IF(COUNTIF($I23:$I$34,"=LCiM")&gt;0,IFERROR(IF(STDEV(INDIRECT(""&amp;ADDRESS(ROW($K24),COLUMN($K24),3)&amp;":"&amp;ADDRESS(($I23+1),COLUMN($K24),3)))=0,"","MCS"),"ERR"),"")),"")</f>
        <v/>
      </c>
      <c r="N24" s="19"/>
      <c r="O24" s="91"/>
      <c r="P24" s="38" t="str">
        <f>IF($B23=TRUE,DEC2HEX(HEX2DEC("2C000")+($O23*2)+1,5),"")</f>
        <v/>
      </c>
      <c r="Q24" s="29"/>
      <c r="R24" s="27"/>
      <c r="S24" s="27"/>
      <c r="T24" s="28"/>
      <c r="U24" s="17" t="str">
        <f>IF($B23=TRUE,IF(OR($L23="",$L23="SYS"),DEC2HEX($F23,1),"ERR"),"")</f>
        <v/>
      </c>
      <c r="V24" s="93"/>
      <c r="W24" s="95"/>
      <c r="X24" s="19"/>
    </row>
    <row r="25" spans="1:24" ht="18" customHeight="1" x14ac:dyDescent="0.15">
      <c r="A25" s="9"/>
      <c r="B25" s="134" t="b">
        <v>0</v>
      </c>
      <c r="C25" s="134" t="b">
        <v>0</v>
      </c>
      <c r="D25" s="136"/>
      <c r="E25" s="138"/>
      <c r="F25" s="139"/>
      <c r="G25" s="148"/>
      <c r="H25" s="16"/>
      <c r="I25" s="39" t="str">
        <f>IF($B25=TRUE,IFERROR(MATCH("LCiM",$I26:$I$34,0)+ROW()-1,"LLM"),"")</f>
        <v/>
      </c>
      <c r="J25" s="39" t="str">
        <f>IF($B25=TRUE,IF($D25&lt;&gt;"",IF(OR($D25="ROM",$D25="RAM"),"",IF(OR($D25="HCRAM",$D25="HCROM"),IF($O25=0,IF($K26=1,IF($C25=TRUE,"","LLM"),"ICS"),"ICN"),"IVA")),"MVA"),"")</f>
        <v/>
      </c>
      <c r="K25" s="39" t="str">
        <f>IF($B25=TRUE,IF($E25&lt;&gt;"",IF(OR($E25="32K",$E25="16K",$E25="8K/T32K"),"","IVA"),"MVA"),"")</f>
        <v/>
      </c>
      <c r="L25" s="39" t="str">
        <f>IF($B25=TRUE,IF($F25="","MVA",IF(ISNUMBER($F25)=FALSE,"IVA",IF(OR($F25&lt;0,$F25&gt;15)=TRUE,"IVA",IF($F25=2,"RVA",IF(OR($F25=0,$F25=1)=TRUE,"SYS",""))))),"")</f>
        <v/>
      </c>
      <c r="M25" s="39" t="str">
        <f>IF($B25=TRUE,IF($L26&lt;&gt;"",IF(COUNTIF($L$3:$L$34,CONCATENATE("=",$L26))&gt;1,"DMB",""),""),"")</f>
        <v/>
      </c>
      <c r="N25" s="16"/>
      <c r="O25" s="104" t="str">
        <f>IF($B25=TRUE,ROWS($O$3:$O23)-(COUNTBLANK($O$3:$O23)),"")</f>
        <v/>
      </c>
      <c r="P25" s="39" t="str">
        <f>IF($B25=TRUE,DEC2HEX(HEX2DEC("2C000")+($O25*2)+0,5),"")</f>
        <v/>
      </c>
      <c r="Q25" s="39" t="str">
        <f>IF($B25=TRUE,IF($C25=TRUE,8,0),"")</f>
        <v/>
      </c>
      <c r="R25" s="39" t="str">
        <f>IF($B25=TRUE,IF($J25="",IF(OR($D25="ROM",$D25="HCROM"),4,IF(OR($D25="RAM",$D25="HCRAM"),0,"ERR")),"ERR"),"")</f>
        <v/>
      </c>
      <c r="S25" s="39" t="str">
        <f>IF($B25=TRUE,IF($K25="",IF($E25="32K",1,IF($E25="16K",2,IF($E25="8K/T32K",3,"ERR"))),"ERR"),"")</f>
        <v/>
      </c>
      <c r="T25" s="39" t="str">
        <f>IF($B25=TRUE,IF(COUNTIF($Q25:$S25,"=ERR")=0,DEC2HEX($Q25+$R25+$S25),"ERR"),"")</f>
        <v/>
      </c>
      <c r="U25" s="18"/>
      <c r="V25" s="106" t="str">
        <f>IF($B25=TRUE,IF(AND(ISNUMBER(HEX2DEC($T25)),ISNUMBER(HEX2DEC($U26))),CONCATENATE($T25,$U26),""),"")</f>
        <v/>
      </c>
      <c r="W25" s="108" t="str">
        <f>IF(AND($V25&lt;&gt;"",$C25=TRUE,NOT(AND(OR($D25="HCRAM",$D25="HCROM"),$O25=0))),((ROWS($W$3:$W24)+(-COUNTBLANK($W$3:$W24)))/100)+5,"")</f>
        <v/>
      </c>
      <c r="X25" s="16"/>
    </row>
    <row r="26" spans="1:24" ht="18" customHeight="1" x14ac:dyDescent="0.15">
      <c r="A26" s="9"/>
      <c r="B26" s="135"/>
      <c r="C26" s="135"/>
      <c r="D26" s="137"/>
      <c r="E26" s="137"/>
      <c r="F26" s="137"/>
      <c r="G26" s="147"/>
      <c r="H26" s="19"/>
      <c r="I26" s="39" t="str">
        <f>IF($B25=TRUE,IF($C25=TRUE,"LCiM",""),"")</f>
        <v/>
      </c>
      <c r="J26" s="39" t="str">
        <f ca="1">IF($B25=TRUE,IF((ROW()-1)=$I25,"",IF(COUNTIF($I25:$I$34,"=LCiM")&gt;0,IFERROR(IF(STDEV(INDIRECT(""&amp;ADDRESS(ROW($R25),COLUMN($R25),3)&amp;":"&amp;ADDRESS($I25,COLUMN($R25),3)))=0,"","MCT"),"ERR"),"")),"")</f>
        <v/>
      </c>
      <c r="K26" s="39" t="str">
        <f>IF($B25=TRUE,IF($E25&lt;&gt;"",IF($E25="32K",1,IF($E25="16K",2,IF($E25="8K/T32K",IF($D$35="FRAM71B",1,3),ROW()+30))),ROW()+30),"")</f>
        <v/>
      </c>
      <c r="L26" s="39" t="str">
        <f>IF($B25=TRUE,$F25,"")</f>
        <v/>
      </c>
      <c r="M26" s="39" t="str">
        <f ca="1">IF($B25=TRUE,IF((-1+ROW())=$I25,"",IF(COUNTIF($I25:$I$34,"=LCiM")&gt;0,IFERROR(IF(STDEV(INDIRECT(""&amp;ADDRESS(ROW($K26),COLUMN($K26),3)&amp;":"&amp;ADDRESS(($I25+1),COLUMN($K26),3)))=0,"","MCS"),"ERR"),"")),"")</f>
        <v/>
      </c>
      <c r="N26" s="19"/>
      <c r="O26" s="105"/>
      <c r="P26" s="39" t="str">
        <f>IF($B25=TRUE,DEC2HEX(HEX2DEC("2C000")+($O25*2)+1,5),"")</f>
        <v/>
      </c>
      <c r="Q26" s="29"/>
      <c r="R26" s="27"/>
      <c r="S26" s="27"/>
      <c r="T26" s="28"/>
      <c r="U26" s="39" t="str">
        <f>IF($B25=TRUE,IF(OR($L25="",$L25="SYS"),DEC2HEX($F25,1),"ERR"),"")</f>
        <v/>
      </c>
      <c r="V26" s="107"/>
      <c r="W26" s="109"/>
      <c r="X26" s="19"/>
    </row>
    <row r="27" spans="1:24" ht="18" customHeight="1" x14ac:dyDescent="0.15">
      <c r="A27" s="9"/>
      <c r="B27" s="142" t="b">
        <v>0</v>
      </c>
      <c r="C27" s="142" t="b">
        <v>0</v>
      </c>
      <c r="D27" s="144"/>
      <c r="E27" s="92"/>
      <c r="F27" s="92"/>
      <c r="G27" s="146"/>
      <c r="H27" s="16"/>
      <c r="I27" s="17" t="str">
        <f>IF($B27=TRUE,IFERROR(MATCH("LCiM",$I28:$I$34,0)+ROW()-1,"LLM"),"")</f>
        <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t="str">
        <f>IF($B27=TRUE,ROWS($O$3:$O25)-(COUNTBLANK($O$3:$O25)),"")</f>
        <v/>
      </c>
      <c r="P27" s="38" t="str">
        <f>IF($B27=TRUE,DEC2HEX(HEX2DEC("2C000")+($O27*2)+0,5),"")</f>
        <v/>
      </c>
      <c r="Q27" s="17" t="str">
        <f>IF($B27=TRUE,IF($C27=TRUE,8,0),"")</f>
        <v/>
      </c>
      <c r="R27" s="17" t="str">
        <f>IF($B27=TRUE,IF($J27="",IF(OR($D27="ROM",$D27="HCROM"),4,IF(OR($D27="RAM",$D27="HCRAM"),0,"ERR")),"ERR"),"")</f>
        <v/>
      </c>
      <c r="S27" s="17" t="str">
        <f>IF($B27=TRUE,IF($K27="",IF($E27="32K",1,IF($E27="16K",2,IF($E27="8K/T32K",3,"ERR"))),"ERR"),"")</f>
        <v/>
      </c>
      <c r="T27" s="17" t="str">
        <f>IF($B27=TRUE,IF(COUNTIF($Q27:$S27,"=ERR")=0,DEC2HEX($Q27+$R27+$S27),"ERR"),"")</f>
        <v/>
      </c>
      <c r="U27" s="18"/>
      <c r="V27" s="92" t="str">
        <f>IF($B27=TRUE,IF(AND(ISNUMBER(HEX2DEC($T27)),ISNUMBER(HEX2DEC($U28))),CONCATENATE($T27,$U28),""),"")</f>
        <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t="str">
        <f>IF($B27=TRUE,IF($E27&lt;&gt;"",IF($E27="32K",1,IF($E27="16K",2,IF($E27="8K/T32K",IF($D$35="FRAM71B",1,3),ROW()+30))),ROW()+30),"")</f>
        <v/>
      </c>
      <c r="L28" s="17" t="str">
        <f>IF($B27=TRUE,$F27,"")</f>
        <v/>
      </c>
      <c r="M28" s="17" t="str">
        <f ca="1">IF($B27=TRUE,IF((-1+ROW())=$I27,"",IF(COUNTIF($I27:$I$34,"=LCiM")&gt;0,IFERROR(IF(STDEV(INDIRECT(""&amp;ADDRESS(ROW($K28),COLUMN($K28),3)&amp;":"&amp;ADDRESS(($I27+1),COLUMN($K28),3)))=0,"","MCS"),"ERR"),"")),"")</f>
        <v/>
      </c>
      <c r="N28" s="19"/>
      <c r="O28" s="91"/>
      <c r="P28" s="38" t="str">
        <f>IF($B27=TRUE,DEC2HEX(HEX2DEC("2C000")+($O27*2)+1,5),"")</f>
        <v/>
      </c>
      <c r="Q28" s="29"/>
      <c r="R28" s="27"/>
      <c r="S28" s="27"/>
      <c r="T28" s="28"/>
      <c r="U28" s="17" t="str">
        <f>IF($B27=TRUE,IF(OR($L27="",$L27="SYS"),DEC2HEX($F27,1),"ERR"),"")</f>
        <v/>
      </c>
      <c r="V28" s="93"/>
      <c r="W28" s="95"/>
      <c r="X28" s="19"/>
    </row>
    <row r="29" spans="1:24" ht="18" customHeight="1" x14ac:dyDescent="0.15">
      <c r="A29" s="9"/>
      <c r="B29" s="134" t="b">
        <v>0</v>
      </c>
      <c r="C29" s="134" t="b">
        <v>0</v>
      </c>
      <c r="D29" s="136"/>
      <c r="E29" s="138"/>
      <c r="F29" s="139"/>
      <c r="G29" s="148"/>
      <c r="H29" s="16"/>
      <c r="I29" s="39" t="str">
        <f>IF($B29=TRUE,IFERROR(MATCH("LCiM",$I30:$I$34,0)+ROW()-1,"LLM"),"")</f>
        <v/>
      </c>
      <c r="J29" s="39" t="str">
        <f>IF($B29=TRUE,IF($D29&lt;&gt;"",IF(OR($D29="ROM",$D29="RAM"),"",IF(OR($D29="HCRAM",$D29="HCROM"),IF($O29=0,IF($K30=1,IF($C29=TRUE,"","LLM"),"ICS"),"ICN"),"IVA")),"MVA"),"")</f>
        <v/>
      </c>
      <c r="K29" s="39" t="str">
        <f>IF($B29=TRUE,IF($E29&lt;&gt;"",IF(OR($E29="32K",$E29="16K",$E29="8K/T32K"),"","IVA"),"MVA"),"")</f>
        <v/>
      </c>
      <c r="L29" s="39" t="str">
        <f>IF($B29=TRUE,IF($F29="","MVA",IF(ISNUMBER($F29)=FALSE,"IVA",IF(OR($F29&lt;0,$F29&gt;15)=TRUE,"IVA",IF($F29=2,"RVA",IF(OR($F29=0,$F29=1)=TRUE,"SYS",""))))),"")</f>
        <v/>
      </c>
      <c r="M29" s="39" t="str">
        <f>IF($B29=TRUE,IF($L30&lt;&gt;"",IF(COUNTIF($L$3:$L$34,CONCATENATE("=",$L30))&gt;1,"DMB",""),""),"")</f>
        <v/>
      </c>
      <c r="N29" s="16"/>
      <c r="O29" s="104" t="str">
        <f>IF($B29=TRUE,ROWS($O$3:$O27)-(COUNTBLANK($O$3:$O27)),"")</f>
        <v/>
      </c>
      <c r="P29" s="39" t="str">
        <f>IF($B29=TRUE,DEC2HEX(HEX2DEC("2C000")+($O29*2)+0,5),"")</f>
        <v/>
      </c>
      <c r="Q29" s="39" t="str">
        <f>IF($B29=TRUE,IF($C29=TRUE,8,0),"")</f>
        <v/>
      </c>
      <c r="R29" s="39" t="str">
        <f>IF($B29=TRUE,IF($J29="",IF(OR($D29="ROM",$D29="HCROM"),4,IF(OR($D29="RAM",$D29="HCRAM"),0,"ERR")),"ERR"),"")</f>
        <v/>
      </c>
      <c r="S29" s="39" t="str">
        <f>IF($B29=TRUE,IF($K29="",IF($E29="32K",1,IF($E29="16K",2,IF($E29="8K/T32K",3,"ERR"))),"ERR"),"")</f>
        <v/>
      </c>
      <c r="T29" s="39"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9" t="str">
        <f>IF($B29=TRUE,IF($C29=TRUE,"LCiM",""),"")</f>
        <v/>
      </c>
      <c r="J30" s="39" t="str">
        <f ca="1">IF($B29=TRUE,IF((ROW()-1)=$I29,"",IF(COUNTIF($I29:$I$34,"=LCiM")&gt;0,IFERROR(IF(STDEV(INDIRECT(""&amp;ADDRESS(ROW($R29),COLUMN($R29),3)&amp;":"&amp;ADDRESS($I29,COLUMN($R29),3)))=0,"","MCT"),"ERR"),"")),"")</f>
        <v/>
      </c>
      <c r="K30" s="39" t="str">
        <f>IF($B29=TRUE,IF($E29&lt;&gt;"",IF($E29="32K",1,IF($E29="16K",2,IF($E29="8K/T32K",IF($D$35="FRAM71B",1,3),ROW()+30))),ROW()+30),"")</f>
        <v/>
      </c>
      <c r="L30" s="39" t="str">
        <f>IF($B29=TRUE,$F29,"")</f>
        <v/>
      </c>
      <c r="M30" s="39" t="str">
        <f ca="1">IF($B29=TRUE,IF((-1+ROW())=$I29,"",IF(COUNTIF($I29:$I$34,"=LCiM")&gt;0,IFERROR(IF(STDEV(INDIRECT(""&amp;ADDRESS(ROW($K30),COLUMN($K30),3)&amp;":"&amp;ADDRESS(($I29+1),COLUMN($K30),3)))=0,"","MCS"),"ERR"),"")),"")</f>
        <v/>
      </c>
      <c r="N30" s="19"/>
      <c r="O30" s="105"/>
      <c r="P30" s="39" t="str">
        <f>IF($B29=TRUE,DEC2HEX(HEX2DEC("2C000")+($O29*2)+1,5),"")</f>
        <v/>
      </c>
      <c r="Q30" s="29"/>
      <c r="R30" s="27"/>
      <c r="S30" s="27"/>
      <c r="T30" s="28"/>
      <c r="U30" s="39" t="str">
        <f>IF($B29=TRUE,IF(OR($L29="",$L29="SYS"),DEC2HEX($F29,1),"ERR"),"")</f>
        <v/>
      </c>
      <c r="V30" s="107"/>
      <c r="W30" s="109"/>
      <c r="X30" s="19"/>
    </row>
    <row r="31" spans="1:24" ht="18" customHeight="1" x14ac:dyDescent="0.15">
      <c r="A31" s="9"/>
      <c r="B31" s="142" t="b">
        <v>0</v>
      </c>
      <c r="C31" s="142" t="b">
        <v>0</v>
      </c>
      <c r="D31" s="144"/>
      <c r="E31" s="92"/>
      <c r="F31" s="92"/>
      <c r="G31" s="146" t="s">
        <v>100</v>
      </c>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8"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8"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95</v>
      </c>
      <c r="H33" s="16"/>
      <c r="I33" s="39" t="str">
        <f>IF($B33=TRUE,IFERROR(MATCH("LCiM",$I34:$I$34,0)+ROW()-1,"LLM"),"")</f>
        <v/>
      </c>
      <c r="J33" s="39" t="str">
        <f>IF($B33=TRUE,IF($D33&lt;&gt;"",IF(OR($D33="ROM",$D33="RAM"),"",IF(OR($D33="HCRAM",$D33="HCROM"),IF($O33=0,IF($K34=1,IF($C33=TRUE,"","LLM"),"ICS"),"ICN"),"IVA")),"MVA"),"")</f>
        <v/>
      </c>
      <c r="K33" s="39" t="str">
        <f>IF($B33=TRUE,IF($E33&lt;&gt;"",IF(OR($E33="32K",$E33="16K",$E33="8K/T32K"),"","IVA"),"MVA"),"")</f>
        <v/>
      </c>
      <c r="L33" s="39" t="str">
        <f>IF($B33=TRUE,IF($F33="","MVA",IF(ISNUMBER($F33)=FALSE,"IVA",IF(OR($F33&lt;0,$F33&gt;15)=TRUE,"IVA",IF($F33=2,"RVA",IF(OR($F33=0,$F33=1)=TRUE,"SYS",""))))),"")</f>
        <v/>
      </c>
      <c r="M33" s="39" t="str">
        <f>IF($B33=TRUE,IF($L34&lt;&gt;"",IF(COUNTIF($L$3:$L$34,CONCATENATE("=",$L34))&gt;1,"DMB",""),""),"")</f>
        <v/>
      </c>
      <c r="N33" s="16"/>
      <c r="O33" s="104" t="str">
        <f>IF(AND($B33=TRUE,$V33&lt;&gt;""),ROWS($O$3:$O31)-(COUNTBLANK($O$3:$O31)),"")</f>
        <v/>
      </c>
      <c r="P33" s="39" t="str">
        <f>IF($B33=TRUE,DEC2HEX(HEX2DEC("2C000")+($O33*2)+0,5),"")</f>
        <v/>
      </c>
      <c r="Q33" s="39" t="str">
        <f>IF($B33=TRUE,IF($C33=TRUE,8,0),"")</f>
        <v/>
      </c>
      <c r="R33" s="39" t="str">
        <f>IF($B33=TRUE,IF($J33="",IF(OR($D33="ROM",$D33="HCROM"),4,IF(OR($D33="RAM",$D33="HCRAM"),0,"ERR")),"ERR"),"")</f>
        <v/>
      </c>
      <c r="S33" s="39" t="str">
        <f>IF($B33=TRUE,IF($K33="",IF($E33="32K",1,IF($E33="16K",2,IF($E33="8K/T32K",3,"ERR"))),"ERR"),"")</f>
        <v/>
      </c>
      <c r="T33" s="39"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9" t="str">
        <f>IF($B33=TRUE,IF($C33=TRUE,"LCiM",""),"")</f>
        <v/>
      </c>
      <c r="J34" s="39" t="str">
        <f ca="1">IF($B33=TRUE,IF((ROW()-1)=$I33,"",IF(COUNTIF($I33:$I$34,"=LCiM")&gt;0,IFERROR(IF(STDEV(INDIRECT(""&amp;ADDRESS(ROW($R33),COLUMN($R33),3)&amp;":"&amp;ADDRESS($I33,COLUMN($R33),3)))=0,"","MCT"),"ERR"),"")),"")</f>
        <v/>
      </c>
      <c r="K34" s="39" t="str">
        <f>IF($B33=TRUE,IF($E33&lt;&gt;"",IF($E33="32K",1,IF($E33="16K",2,IF($E33="8K/T32K",IF($D$35="FRAM71B",1,3),ROW()+30))),ROW()+30),"")</f>
        <v/>
      </c>
      <c r="L34" s="39" t="str">
        <f>IF($B33=TRUE,$F33,"")</f>
        <v/>
      </c>
      <c r="M34" s="39" t="str">
        <f ca="1">IF($B33=TRUE,IF((-1+ROW())=$I33,"",IF(COUNTIF($I33:$I$34,"=LCiM")&gt;0,IFERROR(IF(STDEV(INDIRECT(""&amp;ADDRESS(ROW($K34),COLUMN($K34),3)&amp;":"&amp;ADDRESS(($I33+1),COLUMN($K34),3)))=0,"","MCS"),"ERR"),"")),"")</f>
        <v/>
      </c>
      <c r="N34" s="19"/>
      <c r="O34" s="116"/>
      <c r="P34" s="39" t="str">
        <f>IF($B33=TRUE,DEC2HEX(HEX2DEC("2C000")+($O33*2)+1,5),"")</f>
        <v/>
      </c>
      <c r="Q34" s="29"/>
      <c r="R34" s="27"/>
      <c r="S34" s="27"/>
      <c r="T34" s="28"/>
      <c r="U34" s="39" t="str">
        <f>IF($B33=TRUE,IF(OR($L33="",$L33="SYS"),DEC2HEX($F33,1),"ERR"),"")</f>
        <v/>
      </c>
      <c r="V34" s="107"/>
      <c r="W34" s="109"/>
      <c r="X34" s="19"/>
    </row>
    <row r="35" spans="1:35" ht="18" customHeight="1" x14ac:dyDescent="0.15">
      <c r="A35" s="9"/>
      <c r="B35" s="128" t="s">
        <v>23</v>
      </c>
      <c r="C35" s="129"/>
      <c r="D35" s="130" t="s">
        <v>99</v>
      </c>
      <c r="E35" s="131"/>
      <c r="F35" s="132" t="s">
        <v>97</v>
      </c>
      <c r="G35" s="133"/>
      <c r="H35" s="22"/>
      <c r="I35" s="17" t="str">
        <f>IF(COUNTIF($I3:$I$34,"=LLM")=0,"","LLM")</f>
        <v/>
      </c>
      <c r="J35" s="17" t="str">
        <f ca="1">IF(COUNTBLANK($J$3:$J$34)=32,"","ERR")</f>
        <v>ERR</v>
      </c>
      <c r="K35" s="17" t="str">
        <f>IF(AND(COUNTIF($K3:$K$34,"=IVA")=0,COUNTIF($K3:$K$34,"=MVA")=0),"","ERR")</f>
        <v>ERR</v>
      </c>
      <c r="L35" s="17" t="str">
        <f>IF(AND(COUNTIF($L3:$L$34,"=IVA")=0,COUNTIF($L3:$L$34,"=MVA")=0,COUNTIF($L3:$L$34,"=RVA")=0),"","ERR")</f>
        <v>ERR</v>
      </c>
      <c r="M35" s="17" t="str">
        <f ca="1">IF(COUNTBLANK($M3:$M$34)=32,"","ERR")</f>
        <v>ERR</v>
      </c>
      <c r="N35" s="24"/>
      <c r="O35" s="40" t="str">
        <f>IF(OR($D$35="FRAM71",$D$35="FRAM71B"),"","IMO")</f>
        <v>IMO</v>
      </c>
      <c r="P35" s="27"/>
      <c r="Q35" s="28"/>
      <c r="R35" s="26" t="str">
        <f>IF(COUNTIF($R3:$R$34,"=ERR")=0,"","ERR")</f>
        <v>ERR</v>
      </c>
      <c r="S35" s="17" t="str">
        <f>IF(COUNTIF($S3:$S$34,"=ERR")=0,"","ERR")</f>
        <v>ERR</v>
      </c>
      <c r="T35" s="17" t="str">
        <f>IF(COUNTIF($T3:$T$34,"=ERR")=0,"","ERR")</f>
        <v>ERR</v>
      </c>
      <c r="U35" s="17" t="str">
        <f>IF(COUNTIF($U3:$U$34,"=ERR")=0,"","ERR")</f>
        <v>ERR</v>
      </c>
      <c r="V35" s="23" t="str">
        <f ca="1">IF(AND(COUNTBLANK($I$35:$M$35)=5,COUNTBLANK($O$35:$U$35)=7),"","ERR")</f>
        <v>ERR</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ERROR</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 ref="B31:B32"/>
    <mergeCell ref="C31:C32"/>
    <mergeCell ref="D31:D32"/>
    <mergeCell ref="E31:E32"/>
    <mergeCell ref="F31:F32"/>
    <mergeCell ref="G31:G32"/>
    <mergeCell ref="O31:O32"/>
    <mergeCell ref="V31:V32"/>
    <mergeCell ref="W31:W32"/>
    <mergeCell ref="B29:B30"/>
    <mergeCell ref="C29:C30"/>
    <mergeCell ref="D29:D30"/>
    <mergeCell ref="E29:E30"/>
    <mergeCell ref="F29:F30"/>
    <mergeCell ref="G29:G30"/>
    <mergeCell ref="O29:O30"/>
    <mergeCell ref="V29:V30"/>
    <mergeCell ref="W29:W30"/>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3:B24"/>
    <mergeCell ref="C23:C24"/>
    <mergeCell ref="D23:D24"/>
    <mergeCell ref="E23:E24"/>
    <mergeCell ref="F23:F24"/>
    <mergeCell ref="G23:G24"/>
    <mergeCell ref="O23:O24"/>
    <mergeCell ref="V23:V24"/>
    <mergeCell ref="W23:W24"/>
    <mergeCell ref="B21:B22"/>
    <mergeCell ref="C21:C22"/>
    <mergeCell ref="D21:D22"/>
    <mergeCell ref="E21:E22"/>
    <mergeCell ref="F21:F22"/>
    <mergeCell ref="G21:G22"/>
    <mergeCell ref="O21:O22"/>
    <mergeCell ref="V21:V22"/>
    <mergeCell ref="W21:W22"/>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15:B16"/>
    <mergeCell ref="C15:C16"/>
    <mergeCell ref="D15:D16"/>
    <mergeCell ref="E15:E16"/>
    <mergeCell ref="F15:F16"/>
    <mergeCell ref="G15:G16"/>
    <mergeCell ref="O15:O16"/>
    <mergeCell ref="V15:V16"/>
    <mergeCell ref="W15:W16"/>
    <mergeCell ref="B13:B14"/>
    <mergeCell ref="C13:C14"/>
    <mergeCell ref="D13:D14"/>
    <mergeCell ref="E13:E14"/>
    <mergeCell ref="F13:F14"/>
    <mergeCell ref="G13:G14"/>
    <mergeCell ref="O13:O14"/>
    <mergeCell ref="V13:V14"/>
    <mergeCell ref="W13:W14"/>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7:B8"/>
    <mergeCell ref="C7:C8"/>
    <mergeCell ref="D7:D8"/>
    <mergeCell ref="E7:E8"/>
    <mergeCell ref="F7:F8"/>
    <mergeCell ref="G7:G8"/>
    <mergeCell ref="O7:O8"/>
    <mergeCell ref="V7:V8"/>
    <mergeCell ref="W7:W8"/>
    <mergeCell ref="B5:B6"/>
    <mergeCell ref="C5:C6"/>
    <mergeCell ref="D5:D6"/>
    <mergeCell ref="E5:E6"/>
    <mergeCell ref="F5:F6"/>
    <mergeCell ref="G5:G6"/>
    <mergeCell ref="O5:O6"/>
    <mergeCell ref="V5:V6"/>
    <mergeCell ref="W5:W6"/>
    <mergeCell ref="B1:G1"/>
    <mergeCell ref="I1:M1"/>
    <mergeCell ref="O1:W1"/>
    <mergeCell ref="B3:B4"/>
    <mergeCell ref="C3:C4"/>
    <mergeCell ref="D3:D4"/>
    <mergeCell ref="E3:E4"/>
    <mergeCell ref="F3:F4"/>
    <mergeCell ref="G3:G4"/>
    <mergeCell ref="O3:O4"/>
    <mergeCell ref="V3:V4"/>
    <mergeCell ref="W3:W4"/>
  </mergeCells>
  <dataValidations count="6">
    <dataValidation type="list" allowBlank="1" showInputMessage="1" showErrorMessage="1" sqref="D3:D34" xr:uid="{39E6D06F-0057-8244-8387-EC1E7A2A9D59}">
      <formula1>"RAM,ROM,HCRAM,HCROM,NEW"</formula1>
    </dataValidation>
    <dataValidation type="list" allowBlank="1" showInputMessage="1" showErrorMessage="1" sqref="D35:E35" xr:uid="{096EB379-062F-C74A-BE76-57FDC45C8A16}">
      <formula1>"FRAM71B,FRAM71,CARD71"</formula1>
    </dataValidation>
    <dataValidation type="list" allowBlank="1" showInputMessage="1" showErrorMessage="1" sqref="E3:E34" xr:uid="{1F762274-A259-8C4C-AA5E-541AAFE4E4A1}">
      <formula1>"32K,16K,8K/T32K,64G"</formula1>
    </dataValidation>
    <dataValidation type="list" allowBlank="1" showDropDown="1" showInputMessage="1" showErrorMessage="1" sqref="B3:C34" xr:uid="{087D6333-295E-684B-BA3C-33938A5F762F}">
      <formula1>"0,1"</formula1>
    </dataValidation>
    <dataValidation type="list" allowBlank="1" showInputMessage="1" showErrorMessage="1" sqref="B5:B34" xr:uid="{53C0DC2C-6BB5-EC41-B13B-A15380E1E3E7}">
      <formula1>"0,1"</formula1>
    </dataValidation>
    <dataValidation type="list" allowBlank="1" showInputMessage="1" showErrorMessage="1" sqref="F3:F34" xr:uid="{2060A604-6C7C-4649-9275-1734E3FB95EC}">
      <formula1>"0,1,2,3,4,5,6,7,8,9,10,11,12,13,14,15,6502,6809,8080"</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14338"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14339"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14340"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14341"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14342"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14343"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14344"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14345"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14346"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14347"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14348"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14349"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14350"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14351"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14352"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14353"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14354"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14355"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14356"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14357"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14358"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14359"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14360"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14361"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14362"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14363"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14364"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14365"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14366"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14367"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14368"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847A6-5261-4040-83C4-098BD24089E0}">
  <sheetPr>
    <pageSetUpPr fitToPage="1"/>
  </sheetPr>
  <dimension ref="A1:AI38"/>
  <sheetViews>
    <sheetView showGridLines="0" showRowColHeaders="0" zoomScaleNormal="100" zoomScaleSheetLayoutView="100" workbookViewId="0">
      <selection activeCell="D35" sqref="D35:E35"/>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49"/>
      <c r="B1" s="80" t="s">
        <v>15</v>
      </c>
      <c r="C1" s="81"/>
      <c r="D1" s="81"/>
      <c r="E1" s="81"/>
      <c r="F1" s="81"/>
      <c r="G1" s="81"/>
      <c r="H1" s="50"/>
      <c r="I1" s="80" t="s">
        <v>25</v>
      </c>
      <c r="J1" s="80"/>
      <c r="K1" s="80"/>
      <c r="L1" s="80"/>
      <c r="M1" s="80"/>
      <c r="N1" s="50"/>
      <c r="O1" s="82" t="s">
        <v>17</v>
      </c>
      <c r="P1" s="82"/>
      <c r="Q1" s="82"/>
      <c r="R1" s="82"/>
      <c r="S1" s="82"/>
      <c r="T1" s="82"/>
      <c r="U1" s="82"/>
      <c r="V1" s="82"/>
      <c r="W1" s="82"/>
      <c r="X1" s="51"/>
      <c r="Y1" s="6"/>
      <c r="AE1" s="6"/>
      <c r="AF1" s="6"/>
      <c r="AG1" s="6"/>
      <c r="AH1" s="6"/>
      <c r="AI1" s="6"/>
    </row>
    <row r="2" spans="1:35" s="2" customFormat="1" ht="36" customHeight="1" x14ac:dyDescent="0.15">
      <c r="A2" s="52"/>
      <c r="B2" s="3" t="s">
        <v>0</v>
      </c>
      <c r="C2" s="3" t="s">
        <v>1</v>
      </c>
      <c r="D2" s="13" t="s">
        <v>6</v>
      </c>
      <c r="E2" s="13" t="s">
        <v>7</v>
      </c>
      <c r="F2" s="13" t="s">
        <v>8</v>
      </c>
      <c r="G2" s="13" t="s">
        <v>2</v>
      </c>
      <c r="H2" s="53"/>
      <c r="I2" s="13" t="s">
        <v>9</v>
      </c>
      <c r="J2" s="13" t="s">
        <v>10</v>
      </c>
      <c r="K2" s="13" t="s">
        <v>11</v>
      </c>
      <c r="L2" s="13" t="s">
        <v>12</v>
      </c>
      <c r="M2" s="13" t="s">
        <v>13</v>
      </c>
      <c r="N2" s="53"/>
      <c r="O2" s="13" t="s">
        <v>4</v>
      </c>
      <c r="P2" s="13" t="s">
        <v>5</v>
      </c>
      <c r="Q2" s="13" t="s">
        <v>18</v>
      </c>
      <c r="R2" s="13" t="s">
        <v>19</v>
      </c>
      <c r="S2" s="13" t="s">
        <v>20</v>
      </c>
      <c r="T2" s="13" t="s">
        <v>21</v>
      </c>
      <c r="U2" s="13" t="s">
        <v>22</v>
      </c>
      <c r="V2" s="13" t="s">
        <v>16</v>
      </c>
      <c r="W2" s="13" t="s">
        <v>3</v>
      </c>
      <c r="X2" s="54"/>
    </row>
    <row r="3" spans="1:35" ht="18" customHeight="1" x14ac:dyDescent="0.15">
      <c r="A3" s="55"/>
      <c r="B3" s="83" t="b">
        <v>0</v>
      </c>
      <c r="C3" s="83" t="b">
        <v>0</v>
      </c>
      <c r="D3" s="85"/>
      <c r="E3" s="86"/>
      <c r="F3" s="86"/>
      <c r="G3" s="88"/>
      <c r="H3" s="56"/>
      <c r="I3" s="41" t="str">
        <f>IF($B3=TRUE,IFERROR(MATCH("LCiM",$I4:$I$34,0)+ROW()-1,"LLM"),"")</f>
        <v/>
      </c>
      <c r="J3" s="41" t="str">
        <f>IF($B3=TRUE,IF($D3&lt;&gt;"",IF(OR($D3="ROM",$D3="RAM"),"",IF(OR($D3="HCRAM",$D3="HCROM"),IF($O3=0,IF(OR($E3="32K",AND($E3="8K/T32K",$D$35="FRAM71B")),IF($C3=TRUE,"","LLM"),"ICS"),"ICN"),"IVA")),"MVA"),"")</f>
        <v/>
      </c>
      <c r="K3" s="41" t="str">
        <f>IF($B3=TRUE,IF($E3&lt;&gt;"",IF(OR($E3="32K",$E3="16K",$E3="8K/T32K"),"","IVA"),"MVA"),"")</f>
        <v/>
      </c>
      <c r="L3" s="41" t="str">
        <f>IF($B3=TRUE,IF($F3="","MVA",IF(ISNUMBER($F3)=FALSE,"IVA",IF(OR($F3&lt;0,$F3&gt;15)=TRUE,"IVA",IF($F3=2,"RVA",IF(OR($F3=0,$F3=1)=TRUE,"SYS",""))))),"")</f>
        <v/>
      </c>
      <c r="M3" s="41" t="str">
        <f>IF($B3=TRUE,IF($L4&lt;&gt;"",IF(COUNTIF($L$3:$L$34,CONCATENATE("=",$L4))&gt;1,"DMB",""),""),"")</f>
        <v/>
      </c>
      <c r="N3" s="56"/>
      <c r="O3" s="90" t="str">
        <f>IF($B3=TRUE,0,"")</f>
        <v/>
      </c>
      <c r="P3" s="41" t="str">
        <f>IF($B3=TRUE,DEC2HEX(HEX2DEC("2C000")+($O3*2)+0,5),"")</f>
        <v/>
      </c>
      <c r="Q3" s="41" t="str">
        <f>IF($B3=TRUE,IF($C3=TRUE,8,0),"")</f>
        <v/>
      </c>
      <c r="R3" s="41" t="str">
        <f>IF($B3=TRUE,IF($J3="",IF(OR($D3="ROM",$D3="HCROM"),4,IF(OR($D3="RAM",$D3="HCRAM"),0,"ERR")),"ERR"),"")</f>
        <v/>
      </c>
      <c r="S3" s="41" t="str">
        <f>IF($B3=TRUE,IF($K3="",IF($E3="32K",1,IF($E3="16K",2,IF($E3="8K/T32K",3,"ERR"))),"ERR"),"")</f>
        <v/>
      </c>
      <c r="T3" s="41" t="str">
        <f>IF($B3=TRUE,IF(COUNTIF($Q3:$S3,"=ERR")=0,DEC2HEX($Q3+$R3+$S3),"ERR"),"")</f>
        <v/>
      </c>
      <c r="U3" s="57"/>
      <c r="V3" s="92" t="str">
        <f>IF($B3=TRUE,IF(AND(ISNUMBER(HEX2DEC($T3)),ISNUMBER(HEX2DEC($U4))),CONCATENATE($T3,$U4),""),"")</f>
        <v/>
      </c>
      <c r="W3" s="94" t="str">
        <f>IF(AND($V3&lt;&gt;"",$C3=TRUE,NOT(AND(OR($D3="HCRAM",$D3="HCROM"),$O3=0))),5,"")</f>
        <v/>
      </c>
      <c r="X3" s="58"/>
    </row>
    <row r="4" spans="1:35" ht="18" customHeight="1" x14ac:dyDescent="0.15">
      <c r="A4" s="55"/>
      <c r="B4" s="83"/>
      <c r="C4" s="84"/>
      <c r="D4" s="85"/>
      <c r="E4" s="87"/>
      <c r="F4" s="87"/>
      <c r="G4" s="89"/>
      <c r="H4" s="59"/>
      <c r="I4" s="41" t="str">
        <f>IF($B3=TRUE,IF($C3=TRUE,"LCiM",""),"")</f>
        <v/>
      </c>
      <c r="J4" s="41" t="str">
        <f ca="1">IF($B3=TRUE,IF((ROW()-1)=$I3,"",IF(COUNTIF($I3:$I$34,"=LCiM")&gt;0,IFERROR(IF(STDEV(INDIRECT(""&amp;ADDRESS(ROW($R3),COLUMN($R3),3)&amp;":"&amp;ADDRESS($I3,COLUMN($R3),3)))=0,"","MCT"),"ERR"),"")),"")</f>
        <v/>
      </c>
      <c r="K4" s="41" t="str">
        <f>IF($B3=TRUE,IF($E3&lt;&gt;"",IF($E3="32K",1,IF($E3="16K",2,IF($E3="8K/T32K",IF($D$35="FRAM71B",1,3),ROW()+30))),ROW()+30),"")</f>
        <v/>
      </c>
      <c r="L4" s="41" t="str">
        <f>IF($B3=TRUE,$F3,"")</f>
        <v/>
      </c>
      <c r="M4" s="41" t="str">
        <f ca="1">IF($B3=TRUE,IF((-1+ROW())=$I3,"",IF(COUNTIF($I3:$I$34,"=LCiM")&gt;0,IFERROR(IF(STDEV(INDIRECT(""&amp;ADDRESS(ROW($K4),COLUMN($K4),3)&amp;":"&amp;ADDRESS(($I3+1),COLUMN($K4),3)))=0,"","MCS"),"ERR"),"")),"")</f>
        <v/>
      </c>
      <c r="N4" s="59"/>
      <c r="O4" s="91"/>
      <c r="P4" s="41" t="str">
        <f>IF($B3=TRUE,DEC2HEX(HEX2DEC("2C000")+($O3*2)+1,5),"")</f>
        <v/>
      </c>
      <c r="Q4" s="60"/>
      <c r="R4" s="61"/>
      <c r="S4" s="61"/>
      <c r="T4" s="62"/>
      <c r="U4" s="41" t="str">
        <f>IF($B3=TRUE,IF(OR($L3="",$L3="SYS"),DEC2HEX($F3,1),"ERR"),"")</f>
        <v/>
      </c>
      <c r="V4" s="93"/>
      <c r="W4" s="95"/>
      <c r="X4" s="63"/>
    </row>
    <row r="5" spans="1:35" ht="18" customHeight="1" x14ac:dyDescent="0.15">
      <c r="A5" s="55"/>
      <c r="B5" s="96" t="b">
        <v>0</v>
      </c>
      <c r="C5" s="96" t="b">
        <v>0</v>
      </c>
      <c r="D5" s="98"/>
      <c r="E5" s="100"/>
      <c r="F5" s="101"/>
      <c r="G5" s="102"/>
      <c r="H5" s="56"/>
      <c r="I5" s="42" t="str">
        <f>IF($B5=TRUE,IFERROR(MATCH("LCiM",$I6:$I$34,0)+ROW()-1,"LLM"),"")</f>
        <v/>
      </c>
      <c r="J5" s="42" t="str">
        <f>IF($B5=TRUE,IF($D5&lt;&gt;"",IF(OR($D5="ROM",$D5="RAM"),"",IF(OR($D5="HCRAM",$D5="HCROM"),IF($O5=0,IF($K6=1,IF($C5=TRUE,"","LLM"),"ICS"),"ICN"),"IVA")),"MVA"),"")</f>
        <v/>
      </c>
      <c r="K5" s="42" t="str">
        <f>IF($B5=TRUE,IF($E5&lt;&gt;"",IF(OR($E5="32K",$E5="16K",$E5="8K/T32K"),"","IVA"),"MVA"),"")</f>
        <v/>
      </c>
      <c r="L5" s="42" t="str">
        <f>IF($B5=TRUE,IF($F5="","MVA",IF(ISNUMBER($F5)=FALSE,"IVA",IF(OR($F5&lt;0,$F5&gt;15)=TRUE,"IVA",IF($F5=2,"RVA",IF(OR($F5=0,$F5=1)=TRUE,"SYS",""))))),"")</f>
        <v/>
      </c>
      <c r="M5" s="42" t="str">
        <f>IF($B5=TRUE,IF($L6&lt;&gt;"",IF(COUNTIF($L$3:$L$34,CONCATENATE("=",$L6))&gt;1,"DMB",""),""),"")</f>
        <v/>
      </c>
      <c r="N5" s="56"/>
      <c r="O5" s="104" t="str">
        <f>IF($B5=TRUE,ROWS($O$3:$O3)-(COUNTBLANK($O$3:$O3)),"")</f>
        <v/>
      </c>
      <c r="P5" s="42" t="str">
        <f>IF($B5=TRUE,DEC2HEX(HEX2DEC("2C000")+($O5*2)+0,5),"")</f>
        <v/>
      </c>
      <c r="Q5" s="42" t="str">
        <f>IF($B5=TRUE,IF($C5=TRUE,8,0),"")</f>
        <v/>
      </c>
      <c r="R5" s="42" t="str">
        <f>IF($B5=TRUE,IF($J5="",IF(OR($D5="ROM",$D5="HCROM"),4,IF(OR($D5="RAM",$D5="HCRAM"),0,"ERR")),"ERR"),"")</f>
        <v/>
      </c>
      <c r="S5" s="42" t="str">
        <f>IF($B5=TRUE,IF($K5="",IF($E5="32K",1,IF($E5="16K",2,IF($E5="8K/T32K",3,"ERR"))),"ERR"),"")</f>
        <v/>
      </c>
      <c r="T5" s="42" t="str">
        <f>IF($B5=TRUE,IF(COUNTIF($Q5:$S5,"=ERR")=0,DEC2HEX($Q5+$R5+$S5),"ERR"),"")</f>
        <v/>
      </c>
      <c r="U5" s="57"/>
      <c r="V5" s="106" t="str">
        <f>IF($B5=TRUE,IF(AND(ISNUMBER(HEX2DEC($T5)),ISNUMBER(HEX2DEC($U6))),CONCATENATE($T5,$U6),""),"")</f>
        <v/>
      </c>
      <c r="W5" s="108" t="str">
        <f>IF(AND($V5&lt;&gt;"",$C5=TRUE,NOT(AND(OR($D5="HCRAM",$D5="HCROM"),$O5=0))),((ROWS($W$3:$W4)+(-COUNTBLANK($W$3:$W4)))/100)+5,"")</f>
        <v/>
      </c>
      <c r="X5" s="58"/>
    </row>
    <row r="6" spans="1:35" ht="18" customHeight="1" x14ac:dyDescent="0.15">
      <c r="A6" s="55"/>
      <c r="B6" s="97"/>
      <c r="C6" s="97"/>
      <c r="D6" s="99"/>
      <c r="E6" s="99"/>
      <c r="F6" s="99"/>
      <c r="G6" s="103"/>
      <c r="H6" s="59"/>
      <c r="I6" s="42" t="str">
        <f>IF($B5=TRUE,IF($C5=TRUE,"LCiM",""),"")</f>
        <v/>
      </c>
      <c r="J6" s="42" t="str">
        <f ca="1">IF($B5=TRUE,IF((ROW()-1)=$I5,"",IF(COUNTIF($I5:$I$34,"=LCiM")&gt;0,IFERROR(IF(STDEV(INDIRECT(""&amp;ADDRESS(ROW($R5),COLUMN($R5),3)&amp;":"&amp;ADDRESS($I5,COLUMN($R5),3)))=0,"","MCT"),"ERR"),"")),"")</f>
        <v/>
      </c>
      <c r="K6" s="42" t="str">
        <f>IF($B5=TRUE,IF($E5&lt;&gt;"",IF($E5="32K",1,IF($E5="16K",2,IF($E5="8K/T32K",IF($D$35="FRAM71B",1,3),ROW()+30))),ROW()+30),"")</f>
        <v/>
      </c>
      <c r="L6" s="42" t="str">
        <f>IF($B5=TRUE,$F5,"")</f>
        <v/>
      </c>
      <c r="M6" s="42" t="str">
        <f ca="1">IF($B5=TRUE,IF((-1+ROW())=$I5,"",IF(COUNTIF($I5:$I$34,"=LCiM")&gt;0,IFERROR(IF(STDEV(INDIRECT(""&amp;ADDRESS(ROW($K6),COLUMN($K6),3)&amp;":"&amp;ADDRESS(($I5+1),COLUMN($K6),3)))=0,"","MCS"),"ERR"),"")),"")</f>
        <v/>
      </c>
      <c r="N6" s="59"/>
      <c r="O6" s="105"/>
      <c r="P6" s="42" t="str">
        <f>IF($B5=TRUE,DEC2HEX(HEX2DEC("2C000")+($O5*2)+1,5),"")</f>
        <v/>
      </c>
      <c r="Q6" s="60"/>
      <c r="R6" s="61"/>
      <c r="S6" s="61"/>
      <c r="T6" s="62"/>
      <c r="U6" s="42" t="str">
        <f>IF($B5=TRUE,IF(OR($L5="",$L5="SYS"),DEC2HEX($F5,1),"ERR"),"")</f>
        <v/>
      </c>
      <c r="V6" s="107"/>
      <c r="W6" s="109"/>
      <c r="X6" s="63"/>
    </row>
    <row r="7" spans="1:35" ht="18" customHeight="1" x14ac:dyDescent="0.15">
      <c r="A7" s="55"/>
      <c r="B7" s="83" t="b">
        <v>0</v>
      </c>
      <c r="C7" s="83" t="b">
        <v>0</v>
      </c>
      <c r="D7" s="85"/>
      <c r="E7" s="86"/>
      <c r="F7" s="86"/>
      <c r="G7" s="88"/>
      <c r="H7" s="56"/>
      <c r="I7" s="41" t="str">
        <f>IF($B7=TRUE,IFERROR(MATCH("LCiM",$I8:$I$34,0)+ROW()-1,"LLM"),"")</f>
        <v/>
      </c>
      <c r="J7" s="41" t="str">
        <f>IF($B7=TRUE,IF($D7&lt;&gt;"",IF(OR($D7="ROM",$D7="RAM"),"",IF(OR($D7="HCRAM",$D7="HCROM"),IF($O7=0,IF($K8=1,IF($C7=TRUE,"","LLM"),"ICS"),"ICN"),"IVA")),"MVA"),"")</f>
        <v/>
      </c>
      <c r="K7" s="41" t="str">
        <f>IF($B7=TRUE,IF($E7&lt;&gt;"",IF(OR($E7="32K",$E7="16K",$E7="8K/T32K"),"","IVA"),"MVA"),"")</f>
        <v/>
      </c>
      <c r="L7" s="41" t="str">
        <f>IF($B7=TRUE,IF($F7="","MVA",IF(ISNUMBER($F7)=FALSE,"IVA",IF(OR($F7&lt;0,$F7&gt;15)=TRUE,"IVA",IF($F7=2,"RVA",IF(OR($F7=0,$F7=1)=TRUE,"SYS",""))))),"")</f>
        <v/>
      </c>
      <c r="M7" s="41" t="str">
        <f>IF($B7=TRUE,IF($L8&lt;&gt;"",IF(COUNTIF($L$3:$L$34,CONCATENATE("=",$L8))&gt;1,"DMB",""),""),"")</f>
        <v/>
      </c>
      <c r="N7" s="56"/>
      <c r="O7" s="90" t="str">
        <f>IF($B7=TRUE,ROWS($O$3:$O5)-(COUNTBLANK($O$3:$O5)),"")</f>
        <v/>
      </c>
      <c r="P7" s="41" t="str">
        <f>IF($B7=TRUE,DEC2HEX(HEX2DEC("2C000")+($O7*2)+0,5),"")</f>
        <v/>
      </c>
      <c r="Q7" s="41" t="str">
        <f>IF($B7=TRUE,IF($C7=TRUE,8,0),"")</f>
        <v/>
      </c>
      <c r="R7" s="41" t="str">
        <f>IF($B7=TRUE,IF($J7="",IF(OR($D7="ROM",$D7="HCROM"),4,IF(OR($D7="RAM",$D7="HCRAM"),0,"ERR")),"ERR"),"")</f>
        <v/>
      </c>
      <c r="S7" s="41" t="str">
        <f>IF($B7=TRUE,IF($K7="",IF($E7="32K",1,IF($E7="16K",2,IF($E7="8K/T32K",3,"ERR"))),"ERR"),"")</f>
        <v/>
      </c>
      <c r="T7" s="41" t="str">
        <f>IF($B7=TRUE,IF(COUNTIF($Q7:$S7,"=ERR")=0,DEC2HEX($Q7+$R7+$S7),"ERR"),"")</f>
        <v/>
      </c>
      <c r="U7" s="57"/>
      <c r="V7" s="92" t="str">
        <f>IF($B7=TRUE,IF(AND(ISNUMBER(HEX2DEC($T7)),ISNUMBER(HEX2DEC($U8))),CONCATENATE($T7,$U8),""),"")</f>
        <v/>
      </c>
      <c r="W7" s="94" t="str">
        <f>IF(AND($V7&lt;&gt;"",$C7=TRUE,NOT(AND(OR($D7="HCRAM",$D7="HCROM"),$O7=0))),((ROWS($W$3:$W6)+(-COUNTBLANK($W$3:$W6)))/100)+5,"")</f>
        <v/>
      </c>
      <c r="X7" s="58"/>
    </row>
    <row r="8" spans="1:35" ht="18" customHeight="1" x14ac:dyDescent="0.15">
      <c r="A8" s="55"/>
      <c r="B8" s="84"/>
      <c r="C8" s="84"/>
      <c r="D8" s="87"/>
      <c r="E8" s="87"/>
      <c r="F8" s="87"/>
      <c r="G8" s="89"/>
      <c r="H8" s="59"/>
      <c r="I8" s="41" t="str">
        <f>IF($B7=TRUE,IF($C7=TRUE,"LCiM",""),"")</f>
        <v/>
      </c>
      <c r="J8" s="41" t="str">
        <f ca="1">IF($B7=TRUE,IF((ROW()-1)=$I7,"",IF(COUNTIF($I7:$I$34,"=LCiM")&gt;0,IFERROR(IF(STDEV(INDIRECT(""&amp;ADDRESS(ROW($R7),COLUMN($R7),3)&amp;":"&amp;ADDRESS($I7,COLUMN($R7),3)))=0,"","MCT"),"ERR"),"")),"")</f>
        <v/>
      </c>
      <c r="K8" s="41" t="str">
        <f>IF($B7=TRUE,IF($E7&lt;&gt;"",IF($E7="32K",1,IF($E7="16K",2,IF($E7="8K/T32K",IF($D$35="FRAM71B",1,3),ROW()+30))),ROW()+30),"")</f>
        <v/>
      </c>
      <c r="L8" s="41" t="str">
        <f>IF($B7=TRUE,$F7,"")</f>
        <v/>
      </c>
      <c r="M8" s="41" t="str">
        <f ca="1">IF($B7=TRUE,IF((-1+ROW())=$I7,"",IF(COUNTIF($I7:$I$34,"=LCiM")&gt;0,IFERROR(IF(STDEV(INDIRECT(""&amp;ADDRESS(ROW($K8),COLUMN($K8),3)&amp;":"&amp;ADDRESS(($I7+1),COLUMN($K8),3)))=0,"","MCS"),"ERR"),"")),"")</f>
        <v/>
      </c>
      <c r="N8" s="59"/>
      <c r="O8" s="91"/>
      <c r="P8" s="41" t="str">
        <f>IF($B7=TRUE,DEC2HEX(HEX2DEC("2C000")+($O7*2)+1,5),"")</f>
        <v/>
      </c>
      <c r="Q8" s="60"/>
      <c r="R8" s="61"/>
      <c r="S8" s="61"/>
      <c r="T8" s="62"/>
      <c r="U8" s="41" t="str">
        <f>IF($B7=TRUE,IF(OR($L7="",$L7="SYS"),DEC2HEX($F7,1),"ERR"),"")</f>
        <v/>
      </c>
      <c r="V8" s="93"/>
      <c r="W8" s="95"/>
      <c r="X8" s="63"/>
    </row>
    <row r="9" spans="1:35" ht="18" customHeight="1" x14ac:dyDescent="0.15">
      <c r="A9" s="55"/>
      <c r="B9" s="96" t="b">
        <v>0</v>
      </c>
      <c r="C9" s="96" t="b">
        <v>0</v>
      </c>
      <c r="D9" s="98"/>
      <c r="E9" s="100"/>
      <c r="F9" s="101"/>
      <c r="G9" s="102"/>
      <c r="H9" s="56"/>
      <c r="I9" s="42" t="str">
        <f>IF($B9=TRUE,IFERROR(MATCH("LCiM",$I10:$I$34,0)+ROW()-1,"LLM"),"")</f>
        <v/>
      </c>
      <c r="J9" s="42" t="str">
        <f>IF($B9=TRUE,IF($D9&lt;&gt;"",IF(OR($D9="ROM",$D9="RAM"),"",IF(OR($D9="HCRAM",$D9="HCROM"),IF($O9=0,IF($K10=1,IF($C9=TRUE,"","LLM"),"ICS"),"ICN"),"IVA")),"MVA"),"")</f>
        <v/>
      </c>
      <c r="K9" s="42" t="str">
        <f>IF($B9=TRUE,IF($E9&lt;&gt;"",IF(OR($E9="32K",$E9="16K",$E9="8K/T32K"),"","IVA"),"MVA"),"")</f>
        <v/>
      </c>
      <c r="L9" s="42" t="str">
        <f>IF($B9=TRUE,IF($F9="","MVA",IF(ISNUMBER($F9)=FALSE,"IVA",IF(OR($F9&lt;0,$F9&gt;15)=TRUE,"IVA",IF($F9=2,"RVA",IF(OR($F9=0,$F9=1)=TRUE,"SYS",""))))),"")</f>
        <v/>
      </c>
      <c r="M9" s="42" t="str">
        <f>IF($B9=TRUE,IF($L10&lt;&gt;"",IF(COUNTIF($L$3:$L$34,CONCATENATE("=",$L10))&gt;1,"DMB",""),""),"")</f>
        <v/>
      </c>
      <c r="N9" s="56"/>
      <c r="O9" s="104" t="str">
        <f>IF($B9=TRUE,ROWS($O$3:$O7)-(COUNTBLANK($O$3:$O7)),"")</f>
        <v/>
      </c>
      <c r="P9" s="42" t="str">
        <f>IF($B9=TRUE,DEC2HEX(HEX2DEC("2C000")+($O9*2)+0,5),"")</f>
        <v/>
      </c>
      <c r="Q9" s="42" t="str">
        <f>IF($B9=TRUE,IF($C9=TRUE,8,0),"")</f>
        <v/>
      </c>
      <c r="R9" s="42" t="str">
        <f>IF($B9=TRUE,IF($J9="",IF(OR($D9="ROM",$D9="HCROM"),4,IF(OR($D9="RAM",$D9="HCRAM"),0,"ERR")),"ERR"),"")</f>
        <v/>
      </c>
      <c r="S9" s="42" t="str">
        <f>IF($B9=TRUE,IF($K9="",IF($E9="32K",1,IF($E9="16K",2,IF($E9="8K/T32K",3,"ERR"))),"ERR"),"")</f>
        <v/>
      </c>
      <c r="T9" s="42" t="str">
        <f>IF($B9=TRUE,IF(COUNTIF($Q9:$S9,"=ERR")=0,DEC2HEX($Q9+$R9+$S9),"ERR"),"")</f>
        <v/>
      </c>
      <c r="U9" s="57"/>
      <c r="V9" s="106" t="str">
        <f>IF($B9=TRUE,IF(AND(ISNUMBER(HEX2DEC($T9)),ISNUMBER(HEX2DEC($U10))),CONCATENATE($T9,$U10),""),"")</f>
        <v/>
      </c>
      <c r="W9" s="108" t="str">
        <f>IF(AND($V9&lt;&gt;"",$C9=TRUE,NOT(AND(OR($D9="HCRAM",$D9="HCROM"),$O9=0))),((ROWS($W$3:$W8)+(-COUNTBLANK($W$3:$W8)))/100)+5,"")</f>
        <v/>
      </c>
      <c r="X9" s="58"/>
    </row>
    <row r="10" spans="1:35" ht="18" customHeight="1" x14ac:dyDescent="0.15">
      <c r="A10" s="55"/>
      <c r="B10" s="97"/>
      <c r="C10" s="97"/>
      <c r="D10" s="99"/>
      <c r="E10" s="99"/>
      <c r="F10" s="99"/>
      <c r="G10" s="103"/>
      <c r="H10" s="59"/>
      <c r="I10" s="42" t="str">
        <f>IF($B9=TRUE,IF($C9=TRUE,"LCiM",""),"")</f>
        <v/>
      </c>
      <c r="J10" s="42" t="str">
        <f ca="1">IF($B9=TRUE,IF((ROW()-1)=$I9,"",IF(COUNTIF($I9:$I$34,"=LCiM")&gt;0,IFERROR(IF(STDEV(INDIRECT(""&amp;ADDRESS(ROW($R9),COLUMN($R9),3)&amp;":"&amp;ADDRESS($I9,COLUMN($R9),3)))=0,"","MCT"),"ERR"),"")),"")</f>
        <v/>
      </c>
      <c r="K10" s="42" t="str">
        <f>IF($B9=TRUE,IF($E9&lt;&gt;"",IF($E9="32K",1,IF($E9="16K",2,IF($E9="8K/T32K",IF($D$35="FRAM71B",1,3),ROW()+30))),ROW()+30),"")</f>
        <v/>
      </c>
      <c r="L10" s="42" t="str">
        <f>IF($B9=TRUE,$F9,"")</f>
        <v/>
      </c>
      <c r="M10" s="42" t="str">
        <f ca="1">IF($B9=TRUE,IF((-1+ROW())=$I9,"",IF(COUNTIF($I9:$I$34,"=LCiM")&gt;0,IFERROR(IF(STDEV(INDIRECT(""&amp;ADDRESS(ROW($K10),COLUMN($K10),3)&amp;":"&amp;ADDRESS(($I9+1),COLUMN($K10),3)))=0,"","MCS"),"ERR"),"")),"")</f>
        <v/>
      </c>
      <c r="N10" s="59"/>
      <c r="O10" s="105"/>
      <c r="P10" s="42" t="str">
        <f>IF($B9=TRUE,DEC2HEX(HEX2DEC("2C000")+($O9*2)+1,5),"")</f>
        <v/>
      </c>
      <c r="Q10" s="60"/>
      <c r="R10" s="61"/>
      <c r="S10" s="61"/>
      <c r="T10" s="62"/>
      <c r="U10" s="42" t="str">
        <f>IF($B9=TRUE,IF(OR($L9="",$L9="SYS"),DEC2HEX($F9,1),"ERR"),"")</f>
        <v/>
      </c>
      <c r="V10" s="107"/>
      <c r="W10" s="109"/>
      <c r="X10" s="63"/>
    </row>
    <row r="11" spans="1:35" ht="18" customHeight="1" x14ac:dyDescent="0.15">
      <c r="A11" s="55"/>
      <c r="B11" s="83" t="b">
        <v>0</v>
      </c>
      <c r="C11" s="83" t="b">
        <v>0</v>
      </c>
      <c r="D11" s="85"/>
      <c r="E11" s="86"/>
      <c r="F11" s="86"/>
      <c r="G11" s="88"/>
      <c r="H11" s="56"/>
      <c r="I11" s="41" t="str">
        <f>IF($B11=TRUE,IFERROR(MATCH("LCiM",$I12:$I$34,0)+ROW()-1,"LLM"),"")</f>
        <v/>
      </c>
      <c r="J11" s="41" t="str">
        <f>IF($B11=TRUE,IF($D11&lt;&gt;"",IF(OR($D11="ROM",$D11="RAM"),"",IF(OR($D11="HCRAM",$D11="HCROM"),IF($O11=0,IF($K12=1,IF($C11=TRUE,"","LLM"),"ICS"),"ICN"),"IVA")),"MVA"),"")</f>
        <v/>
      </c>
      <c r="K11" s="41" t="str">
        <f>IF($B11=TRUE,IF($E11&lt;&gt;"",IF(OR($E11="32K",$E11="16K",$E11="8K/T32K"),"","IVA"),"MVA"),"")</f>
        <v/>
      </c>
      <c r="L11" s="41" t="str">
        <f>IF($B11=TRUE,IF($F11="","MVA",IF(ISNUMBER($F11)=FALSE,"IVA",IF(OR($F11&lt;0,$F11&gt;15)=TRUE,"IVA",IF($F11=2,"RVA",IF(OR($F11=0,$F11=1)=TRUE,"SYS",""))))),"")</f>
        <v/>
      </c>
      <c r="M11" s="41" t="str">
        <f>IF($B11=TRUE,IF($L12&lt;&gt;"",IF(COUNTIF($L$3:$L$34,CONCATENATE("=",$L12))&gt;1,"DMB",""),""),"")</f>
        <v/>
      </c>
      <c r="N11" s="56"/>
      <c r="O11" s="90" t="str">
        <f>IF($B11=TRUE,ROWS($O$3:$O9)-(COUNTBLANK($O$3:$O9)),"")</f>
        <v/>
      </c>
      <c r="P11" s="41" t="str">
        <f>IF($B11=TRUE,DEC2HEX(HEX2DEC("2C000")+($O11*2)+0,5),"")</f>
        <v/>
      </c>
      <c r="Q11" s="41" t="str">
        <f>IF($B11=TRUE,IF($C11=TRUE,8,0),"")</f>
        <v/>
      </c>
      <c r="R11" s="41" t="str">
        <f>IF($B11=TRUE,IF($J11="",IF(OR($D11="ROM",$D11="HCROM"),4,IF(OR($D11="RAM",$D11="HCRAM"),0,"ERR")),"ERR"),"")</f>
        <v/>
      </c>
      <c r="S11" s="41" t="str">
        <f>IF($B11=TRUE,IF($K11="",IF($E11="32K",1,IF($E11="16K",2,IF($E11="8K/T32K",3,"ERR"))),"ERR"),"")</f>
        <v/>
      </c>
      <c r="T11" s="41" t="str">
        <f>IF($B11=TRUE,IF(COUNTIF($Q11:$S11,"=ERR")=0,DEC2HEX($Q11+$R11+$S11),"ERR"),"")</f>
        <v/>
      </c>
      <c r="U11" s="57"/>
      <c r="V11" s="92" t="str">
        <f>IF($B11=TRUE,IF(AND(ISNUMBER(HEX2DEC($T11)),ISNUMBER(HEX2DEC($U12))),CONCATENATE($T11,$U12),""),"")</f>
        <v/>
      </c>
      <c r="W11" s="94" t="str">
        <f>IF(AND($V11&lt;&gt;"",$C11=TRUE,NOT(AND(OR($D11="HCRAM",$D11="HCROM"),$O11=0))),((ROWS($W$3:$W10)+(-COUNTBLANK($W$3:$W10)))/100)+5,"")</f>
        <v/>
      </c>
      <c r="X11" s="58"/>
    </row>
    <row r="12" spans="1:35" ht="18" customHeight="1" x14ac:dyDescent="0.15">
      <c r="A12" s="55"/>
      <c r="B12" s="84"/>
      <c r="C12" s="84"/>
      <c r="D12" s="87"/>
      <c r="E12" s="87"/>
      <c r="F12" s="87"/>
      <c r="G12" s="89"/>
      <c r="H12" s="59"/>
      <c r="I12" s="41" t="str">
        <f>IF($B11=TRUE,IF($C11=TRUE,"LCiM",""),"")</f>
        <v/>
      </c>
      <c r="J12" s="41" t="str">
        <f ca="1">IF($B11=TRUE,IF((ROW()-1)=$I11,"",IF(COUNTIF($I11:$I$34,"=LCiM")&gt;0,IFERROR(IF(STDEV(INDIRECT(""&amp;ADDRESS(ROW($R11),COLUMN($R11),3)&amp;":"&amp;ADDRESS($I11,COLUMN($R11),3)))=0,"","MCT"),"ERR"),"")),"")</f>
        <v/>
      </c>
      <c r="K12" s="41" t="str">
        <f>IF($B11=TRUE,IF($E11&lt;&gt;"",IF($E11="32K",1,IF($E11="16K",2,IF($E11="8K/T32K",IF($D$35="FRAM71B",1,3),ROW()+30))),ROW()+30),"")</f>
        <v/>
      </c>
      <c r="L12" s="41" t="str">
        <f>IF($B11=TRUE,$F11,"")</f>
        <v/>
      </c>
      <c r="M12" s="41" t="str">
        <f ca="1">IF($B11=TRUE,IF((-1+ROW())=$I11,"",IF(COUNTIF($I11:$I$34,"=LCiM")&gt;0,IFERROR(IF(STDEV(INDIRECT(""&amp;ADDRESS(ROW($K12),COLUMN($K12),3)&amp;":"&amp;ADDRESS(($I11+1),COLUMN($K12),3)))=0,"","MCS"),"ERR"),"")),"")</f>
        <v/>
      </c>
      <c r="N12" s="59"/>
      <c r="O12" s="91"/>
      <c r="P12" s="41" t="str">
        <f>IF($B11=TRUE,DEC2HEX(HEX2DEC("2C000")+($O11*2)+1,5),"")</f>
        <v/>
      </c>
      <c r="Q12" s="60"/>
      <c r="R12" s="61"/>
      <c r="S12" s="61"/>
      <c r="T12" s="62"/>
      <c r="U12" s="41" t="str">
        <f>IF($B11=TRUE,IF(OR($L11="",$L11="SYS"),DEC2HEX($F11,1),"ERR"),"")</f>
        <v/>
      </c>
      <c r="V12" s="93"/>
      <c r="W12" s="95"/>
      <c r="X12" s="63"/>
    </row>
    <row r="13" spans="1:35" ht="18" customHeight="1" x14ac:dyDescent="0.15">
      <c r="A13" s="55"/>
      <c r="B13" s="96" t="b">
        <v>0</v>
      </c>
      <c r="C13" s="96" t="b">
        <v>0</v>
      </c>
      <c r="D13" s="98"/>
      <c r="E13" s="100"/>
      <c r="F13" s="101"/>
      <c r="G13" s="102"/>
      <c r="H13" s="56"/>
      <c r="I13" s="42" t="str">
        <f>IF($B13=TRUE,IFERROR(MATCH("LCiM",$I14:$I$34,0)+ROW()-1,"LLM"),"")</f>
        <v/>
      </c>
      <c r="J13" s="42" t="str">
        <f>IF($B13=TRUE,IF($D13&lt;&gt;"",IF(OR($D13="ROM",$D13="RAM"),"",IF(OR($D13="HCRAM",$D13="HCROM"),IF($O13=0,IF($K14=1,IF($C13=TRUE,"","LLM"),"ICS"),"ICN"),"IVA")),"MVA"),"")</f>
        <v/>
      </c>
      <c r="K13" s="42" t="str">
        <f>IF($B13=TRUE,IF($E13&lt;&gt;"",IF(OR($E13="32K",$E13="16K",$E13="8K/T32K"),"","IVA"),"MVA"),"")</f>
        <v/>
      </c>
      <c r="L13" s="42" t="str">
        <f>IF($B13=TRUE,IF($F13="","MVA",IF(ISNUMBER($F13)=FALSE,"IVA",IF(OR($F13&lt;0,$F13&gt;15)=TRUE,"IVA",IF($F13=2,"RVA",IF(OR($F13=0,$F13=1)=TRUE,"SYS",""))))),"")</f>
        <v/>
      </c>
      <c r="M13" s="42" t="str">
        <f>IF($B13=TRUE,IF($L14&lt;&gt;"",IF(COUNTIF($L$3:$L$34,CONCATENATE("=",$L14))&gt;1,"DMB",""),""),"")</f>
        <v/>
      </c>
      <c r="N13" s="56"/>
      <c r="O13" s="104" t="str">
        <f>IF($B13=TRUE,ROWS($O$3:$O11)-(COUNTBLANK($O$3:$O11)),"")</f>
        <v/>
      </c>
      <c r="P13" s="42" t="str">
        <f>IF($B13=TRUE,DEC2HEX(HEX2DEC("2C000")+($O13*2)+0,5),"")</f>
        <v/>
      </c>
      <c r="Q13" s="42" t="str">
        <f>IF($B13=TRUE,IF($C13=TRUE,8,0),"")</f>
        <v/>
      </c>
      <c r="R13" s="42" t="str">
        <f>IF($B13=TRUE,IF($J13="",IF(OR($D13="ROM",$D13="HCROM"),4,IF(OR($D13="RAM",$D13="HCRAM"),0,"ERR")),"ERR"),"")</f>
        <v/>
      </c>
      <c r="S13" s="42" t="str">
        <f>IF($B13=TRUE,IF($K13="",IF($E13="32K",1,IF($E13="16K",2,IF($E13="8K/T32K",3,"ERR"))),"ERR"),"")</f>
        <v/>
      </c>
      <c r="T13" s="42" t="str">
        <f>IF($B13=TRUE,IF(COUNTIF($Q13:$S13,"=ERR")=0,DEC2HEX($Q13+$R13+$S13),"ERR"),"")</f>
        <v/>
      </c>
      <c r="U13" s="57"/>
      <c r="V13" s="106" t="str">
        <f>IF($B13=TRUE,IF(AND(ISNUMBER(HEX2DEC($T13)),ISNUMBER(HEX2DEC($U14))),CONCATENATE($T13,$U14),""),"")</f>
        <v/>
      </c>
      <c r="W13" s="108" t="str">
        <f>IF(AND($V13&lt;&gt;"",$C13=TRUE,NOT(AND(OR($D13="HCRAM",$D13="HCROM"),$O13=0))),((ROWS($W$3:$W12)+(-COUNTBLANK($W$3:$W12)))/100)+5,"")</f>
        <v/>
      </c>
      <c r="X13" s="58"/>
    </row>
    <row r="14" spans="1:35" ht="18" customHeight="1" x14ac:dyDescent="0.15">
      <c r="A14" s="55"/>
      <c r="B14" s="97"/>
      <c r="C14" s="97"/>
      <c r="D14" s="99"/>
      <c r="E14" s="99"/>
      <c r="F14" s="99"/>
      <c r="G14" s="103"/>
      <c r="H14" s="59"/>
      <c r="I14" s="42" t="str">
        <f>IF($B13=TRUE,IF($C13=TRUE,"LCiM",""),"")</f>
        <v/>
      </c>
      <c r="J14" s="42" t="str">
        <f ca="1">IF($B13=TRUE,IF((ROW()-1)=$I13,"",IF(COUNTIF($I13:$I$34,"=LCiM")&gt;0,IFERROR(IF(STDEV(INDIRECT(""&amp;ADDRESS(ROW($R13),COLUMN($R13),3)&amp;":"&amp;ADDRESS($I13,COLUMN($R13),3)))=0,"","MCT"),"ERR"),"")),"")</f>
        <v/>
      </c>
      <c r="K14" s="42" t="str">
        <f>IF($B13=TRUE,IF($E13&lt;&gt;"",IF($E13="32K",1,IF($E13="16K",2,IF($E13="8K/T32K",IF($D$35="FRAM71B",1,3),ROW()+30))),ROW()+30),"")</f>
        <v/>
      </c>
      <c r="L14" s="42" t="str">
        <f>IF($B13=TRUE,$F13,"")</f>
        <v/>
      </c>
      <c r="M14" s="42" t="str">
        <f ca="1">IF($B13=TRUE,IF((-1+ROW())=$I13,"",IF(COUNTIF($I13:$I$34,"=LCiM")&gt;0,IFERROR(IF(STDEV(INDIRECT(""&amp;ADDRESS(ROW($K14),COLUMN($K14),3)&amp;":"&amp;ADDRESS(($I13+1),COLUMN($K14),3)))=0,"","MCS"),"ERR"),"")),"")</f>
        <v/>
      </c>
      <c r="N14" s="59"/>
      <c r="O14" s="105"/>
      <c r="P14" s="42" t="str">
        <f>IF($B13=TRUE,DEC2HEX(HEX2DEC("2C000")+($O13*2)+1,5),"")</f>
        <v/>
      </c>
      <c r="Q14" s="60"/>
      <c r="R14" s="61"/>
      <c r="S14" s="61"/>
      <c r="T14" s="62"/>
      <c r="U14" s="42" t="str">
        <f>IF($B13=TRUE,IF(OR($L13="",$L13="SYS"),DEC2HEX($F13,1),"ERR"),"")</f>
        <v/>
      </c>
      <c r="V14" s="107"/>
      <c r="W14" s="109"/>
      <c r="X14" s="63"/>
    </row>
    <row r="15" spans="1:35" ht="18" customHeight="1" x14ac:dyDescent="0.15">
      <c r="A15" s="55"/>
      <c r="B15" s="83" t="b">
        <v>0</v>
      </c>
      <c r="C15" s="83" t="b">
        <v>0</v>
      </c>
      <c r="D15" s="85"/>
      <c r="E15" s="86"/>
      <c r="F15" s="86"/>
      <c r="G15" s="88"/>
      <c r="H15" s="56"/>
      <c r="I15" s="41" t="str">
        <f>IF($B15=TRUE,IFERROR(MATCH("LCiM",$I16:$I$34,0)+ROW()-1,"LLM"),"")</f>
        <v/>
      </c>
      <c r="J15" s="41" t="str">
        <f>IF($B15=TRUE,IF($D15&lt;&gt;"",IF(OR($D15="ROM",$D15="RAM"),"",IF(OR($D15="HCRAM",$D15="HCROM"),IF($O15=0,IF($K16=1,IF($C15=TRUE,"","LLM"),"ICS"),"ICN"),"IVA")),"MVA"),"")</f>
        <v/>
      </c>
      <c r="K15" s="41" t="str">
        <f>IF($B15=TRUE,IF($E15&lt;&gt;"",IF(OR($E15="32K",$E15="16K",$E15="8K/T32K"),"","IVA"),"MVA"),"")</f>
        <v/>
      </c>
      <c r="L15" s="41" t="str">
        <f>IF($B15=TRUE,IF($F15="","MVA",IF(ISNUMBER($F15)=FALSE,"IVA",IF(OR($F15&lt;0,$F15&gt;15)=TRUE,"IVA",IF($F15=2,"RVA",IF(OR($F15=0,$F15=1)=TRUE,"SYS",""))))),"")</f>
        <v/>
      </c>
      <c r="M15" s="41" t="str">
        <f>IF($B15=TRUE,IF($L16&lt;&gt;"",IF(COUNTIF($L$3:$L$34,CONCATENATE("=",$L16))&gt;1,"DMB",""),""),"")</f>
        <v/>
      </c>
      <c r="N15" s="56"/>
      <c r="O15" s="90" t="str">
        <f>IF($B15=TRUE,ROWS($O$3:$O13)-(COUNTBLANK($O$3:$O13)),"")</f>
        <v/>
      </c>
      <c r="P15" s="41" t="str">
        <f>IF($B15=TRUE,DEC2HEX(HEX2DEC("2C000")+($O15*2)+0,5),"")</f>
        <v/>
      </c>
      <c r="Q15" s="41" t="str">
        <f>IF($B15=TRUE,IF($C15=TRUE,8,0),"")</f>
        <v/>
      </c>
      <c r="R15" s="41" t="str">
        <f>IF($B15=TRUE,IF($J15="",IF(OR($D15="ROM",$D15="HCROM"),4,IF(OR($D15="RAM",$D15="HCRAM"),0,"ERR")),"ERR"),"")</f>
        <v/>
      </c>
      <c r="S15" s="41" t="str">
        <f>IF($B15=TRUE,IF($K15="",IF($E15="32K",1,IF($E15="16K",2,IF($E15="8K/T32K",3,"ERR"))),"ERR"),"")</f>
        <v/>
      </c>
      <c r="T15" s="41" t="str">
        <f>IF($B15=TRUE,IF(COUNTIF($Q15:$S15,"=ERR")=0,DEC2HEX($Q15+$R15+$S15),"ERR"),"")</f>
        <v/>
      </c>
      <c r="U15" s="57"/>
      <c r="V15" s="92" t="str">
        <f>IF($B15=TRUE,IF(AND(ISNUMBER(HEX2DEC($T15)),ISNUMBER(HEX2DEC($U16))),CONCATENATE($T15,$U16),""),"")</f>
        <v/>
      </c>
      <c r="W15" s="94" t="str">
        <f>IF(AND($V15&lt;&gt;"",$C15=TRUE,NOT(AND(OR($D15="HCRAM",$D15="HCROM"),$O15=0))),((ROWS($W$3:$W14)+(-COUNTBLANK($W$3:$W14)))/100)+5,"")</f>
        <v/>
      </c>
      <c r="X15" s="58"/>
    </row>
    <row r="16" spans="1:35" ht="18" customHeight="1" x14ac:dyDescent="0.15">
      <c r="A16" s="55"/>
      <c r="B16" s="84"/>
      <c r="C16" s="84"/>
      <c r="D16" s="87"/>
      <c r="E16" s="87"/>
      <c r="F16" s="87"/>
      <c r="G16" s="89"/>
      <c r="H16" s="59"/>
      <c r="I16" s="41" t="str">
        <f>IF($B15=TRUE,IF($C15=TRUE,"LCiM",""),"")</f>
        <v/>
      </c>
      <c r="J16" s="41" t="str">
        <f ca="1">IF($B15=TRUE,IF((ROW()-1)=$I15,"",IF(COUNTIF($I15:$I$34,"=LCiM")&gt;0,IFERROR(IF(STDEV(INDIRECT(""&amp;ADDRESS(ROW($R15),COLUMN($R15),3)&amp;":"&amp;ADDRESS($I15,COLUMN($R15),3)))=0,"","MCT"),"ERR"),"")),"")</f>
        <v/>
      </c>
      <c r="K16" s="41" t="str">
        <f>IF($B15=TRUE,IF($E15&lt;&gt;"",IF($E15="32K",1,IF($E15="16K",2,IF($E15="8K/T32K",IF($D$35="FRAM71B",1,3),ROW()+30))),ROW()+30),"")</f>
        <v/>
      </c>
      <c r="L16" s="41" t="str">
        <f>IF($B15=TRUE,$F15,"")</f>
        <v/>
      </c>
      <c r="M16" s="41" t="str">
        <f ca="1">IF($B15=TRUE,IF((-1+ROW())=$I15,"",IF(COUNTIF($I15:$I$34,"=LCiM")&gt;0,IFERROR(IF(STDEV(INDIRECT(""&amp;ADDRESS(ROW($K16),COLUMN($K16),3)&amp;":"&amp;ADDRESS(($I15+1),COLUMN($K16),3)))=0,"","MCS"),"ERR"),"")),"")</f>
        <v/>
      </c>
      <c r="N16" s="59"/>
      <c r="O16" s="91"/>
      <c r="P16" s="41" t="str">
        <f>IF($B15=TRUE,DEC2HEX(HEX2DEC("2C000")+($O15*2)+1,5),"")</f>
        <v/>
      </c>
      <c r="Q16" s="60"/>
      <c r="R16" s="61"/>
      <c r="S16" s="61"/>
      <c r="T16" s="62"/>
      <c r="U16" s="41" t="str">
        <f>IF($B15=TRUE,IF(OR($L15="",$L15="SYS"),DEC2HEX($F15,1),"ERR"),"")</f>
        <v/>
      </c>
      <c r="V16" s="93"/>
      <c r="W16" s="95"/>
      <c r="X16" s="63"/>
    </row>
    <row r="17" spans="1:24" ht="18" customHeight="1" x14ac:dyDescent="0.15">
      <c r="A17" s="55"/>
      <c r="B17" s="96" t="b">
        <v>0</v>
      </c>
      <c r="C17" s="96" t="b">
        <v>0</v>
      </c>
      <c r="D17" s="98"/>
      <c r="E17" s="100"/>
      <c r="F17" s="101"/>
      <c r="G17" s="102"/>
      <c r="H17" s="56"/>
      <c r="I17" s="42" t="str">
        <f>IF($B17=TRUE,IFERROR(MATCH("LCiM",$I18:$I$34,0)+ROW()-1,"LLM"),"")</f>
        <v/>
      </c>
      <c r="J17" s="42" t="str">
        <f>IF($B17=TRUE,IF($D17&lt;&gt;"",IF(OR($D17="ROM",$D17="RAM"),"",IF(OR($D17="HCRAM",$D17="HCROM"),IF($O17=0,IF($K18=1,IF($C17=TRUE,"","LLM"),"ICS"),"ICN"),"IVA")),"MVA"),"")</f>
        <v/>
      </c>
      <c r="K17" s="42" t="str">
        <f>IF($B17=TRUE,IF($E17&lt;&gt;"",IF(OR($E17="32K",$E17="16K",$E17="8K/T32K"),"","IVA"),"MVA"),"")</f>
        <v/>
      </c>
      <c r="L17" s="42" t="str">
        <f>IF($B17=TRUE,IF($F17="","MVA",IF(ISNUMBER($F17)=FALSE,"IVA",IF(OR($F17&lt;0,$F17&gt;15)=TRUE,"IVA",IF($F17=2,"RVA",IF(OR($F17=0,$F17=1)=TRUE,"SYS",""))))),"")</f>
        <v/>
      </c>
      <c r="M17" s="42" t="str">
        <f>IF($B17=TRUE,IF($L18&lt;&gt;"",IF(COUNTIF($L$3:$L$34,CONCATENATE("=",$L18))&gt;1,"DMB",""),""),"")</f>
        <v/>
      </c>
      <c r="N17" s="56"/>
      <c r="O17" s="104" t="str">
        <f>IF($B17=TRUE,ROWS($O$3:$O15)-(COUNTBLANK($O$3:$O15)),"")</f>
        <v/>
      </c>
      <c r="P17" s="42" t="str">
        <f>IF($B17=TRUE,DEC2HEX(HEX2DEC("2C000")+($O17*2)+0,5),"")</f>
        <v/>
      </c>
      <c r="Q17" s="42" t="str">
        <f>IF($B17=TRUE,IF($C17=TRUE,8,0),"")</f>
        <v/>
      </c>
      <c r="R17" s="42" t="str">
        <f>IF($B17=TRUE,IF($J17="",IF(OR($D17="ROM",$D17="HCROM"),4,IF(OR($D17="RAM",$D17="HCRAM"),0,"ERR")),"ERR"),"")</f>
        <v/>
      </c>
      <c r="S17" s="42" t="str">
        <f>IF($B17=TRUE,IF($K17="",IF($E17="32K",1,IF($E17="16K",2,IF($E17="8K/T32K",3,"ERR"))),"ERR"),"")</f>
        <v/>
      </c>
      <c r="T17" s="42" t="str">
        <f>IF($B17=TRUE,IF(COUNTIF($Q17:$S17,"=ERR")=0,DEC2HEX($Q17+$R17+$S17),"ERR"),"")</f>
        <v/>
      </c>
      <c r="U17" s="57"/>
      <c r="V17" s="106" t="str">
        <f>IF($B17=TRUE,IF(AND(ISNUMBER(HEX2DEC($T17)),ISNUMBER(HEX2DEC($U18))),CONCATENATE($T17,$U18),""),"")</f>
        <v/>
      </c>
      <c r="W17" s="108" t="str">
        <f>IF(AND($V17&lt;&gt;"",$C17=TRUE,NOT(AND(OR($D17="HCRAM",$D17="HCROM"),$O17=0))),((ROWS($W$3:$W16)+(-COUNTBLANK($W$3:$W16)))/100)+5,"")</f>
        <v/>
      </c>
      <c r="X17" s="58"/>
    </row>
    <row r="18" spans="1:24" ht="18" customHeight="1" x14ac:dyDescent="0.15">
      <c r="A18" s="55"/>
      <c r="B18" s="97"/>
      <c r="C18" s="97"/>
      <c r="D18" s="99"/>
      <c r="E18" s="99"/>
      <c r="F18" s="99"/>
      <c r="G18" s="103"/>
      <c r="H18" s="59"/>
      <c r="I18" s="42" t="str">
        <f>IF($B17=TRUE,IF($C17=TRUE,"LCiM",""),"")</f>
        <v/>
      </c>
      <c r="J18" s="42" t="str">
        <f ca="1">IF($B17=TRUE,IF((ROW()-1)=$I17,"",IF(COUNTIF($I17:$I$34,"=LCiM")&gt;0,IFERROR(IF(STDEV(INDIRECT(""&amp;ADDRESS(ROW($R17),COLUMN($R17),3)&amp;":"&amp;ADDRESS($I17,COLUMN($R17),3)))=0,"","MCT"),"ERR"),"")),"")</f>
        <v/>
      </c>
      <c r="K18" s="42" t="str">
        <f>IF($B17=TRUE,IF($E17&lt;&gt;"",IF($E17="32K",1,IF($E17="16K",2,IF($E17="8K/T32K",IF($D$35="FRAM71B",1,3),ROW()+30))),ROW()+30),"")</f>
        <v/>
      </c>
      <c r="L18" s="42" t="str">
        <f>IF($B17=TRUE,$F17,"")</f>
        <v/>
      </c>
      <c r="M18" s="42" t="str">
        <f ca="1">IF($B17=TRUE,IF((-1+ROW())=$I17,"",IF(COUNTIF($I17:$I$34,"=LCiM")&gt;0,IFERROR(IF(STDEV(INDIRECT(""&amp;ADDRESS(ROW($K18),COLUMN($K18),3)&amp;":"&amp;ADDRESS(($I17+1),COLUMN($K18),3)))=0,"","MCS"),"ERR"),"")),"")</f>
        <v/>
      </c>
      <c r="N18" s="59"/>
      <c r="O18" s="105"/>
      <c r="P18" s="42" t="str">
        <f>IF($B17=TRUE,DEC2HEX(HEX2DEC("2C000")+($O17*2)+1,5),"")</f>
        <v/>
      </c>
      <c r="Q18" s="60"/>
      <c r="R18" s="61"/>
      <c r="S18" s="61"/>
      <c r="T18" s="62"/>
      <c r="U18" s="42" t="str">
        <f>IF($B17=TRUE,IF(OR($L17="",$L17="SYS"),DEC2HEX($F17,1),"ERR"),"")</f>
        <v/>
      </c>
      <c r="V18" s="107"/>
      <c r="W18" s="109"/>
      <c r="X18" s="63"/>
    </row>
    <row r="19" spans="1:24" ht="18" customHeight="1" x14ac:dyDescent="0.15">
      <c r="A19" s="55"/>
      <c r="B19" s="83" t="b">
        <v>0</v>
      </c>
      <c r="C19" s="83" t="b">
        <v>0</v>
      </c>
      <c r="D19" s="85"/>
      <c r="E19" s="86"/>
      <c r="F19" s="86"/>
      <c r="G19" s="88"/>
      <c r="H19" s="56"/>
      <c r="I19" s="41" t="str">
        <f>IF($B19=TRUE,IFERROR(MATCH("LCiM",$I20:$I$34,0)+ROW()-1,"LLM"),"")</f>
        <v/>
      </c>
      <c r="J19" s="41" t="str">
        <f>IF($B19=TRUE,IF($D19&lt;&gt;"",IF(OR($D19="ROM",$D19="RAM"),"",IF(OR($D19="HCRAM",$D19="HCROM"),IF($O19=0,IF($K20=1,IF($C19=TRUE,"","LLM"),"ICS"),"ICN"),"IVA")),"MVA"),"")</f>
        <v/>
      </c>
      <c r="K19" s="41" t="str">
        <f>IF($B19=TRUE,IF($E19&lt;&gt;"",IF(OR($E19="32K",$E19="16K",$E19="8K/T32K"),"","IVA"),"MVA"),"")</f>
        <v/>
      </c>
      <c r="L19" s="41" t="str">
        <f>IF($B19=TRUE,IF($F19="","MVA",IF(ISNUMBER($F19)=FALSE,"IVA",IF(OR($F19&lt;0,$F19&gt;15)=TRUE,"IVA",IF($F19=2,"RVA",IF(OR($F19=0,$F19=1)=TRUE,"SYS",""))))),"")</f>
        <v/>
      </c>
      <c r="M19" s="41" t="str">
        <f>IF($B19=TRUE,IF($L20&lt;&gt;"",IF(COUNTIF($L$3:$L$34,CONCATENATE("=",$L20))&gt;1,"DMB",""),""),"")</f>
        <v/>
      </c>
      <c r="N19" s="56"/>
      <c r="O19" s="90" t="str">
        <f>IF($B19=TRUE,ROWS($O$3:$O17)-(COUNTBLANK($O$3:$O17)),"")</f>
        <v/>
      </c>
      <c r="P19" s="41" t="str">
        <f>IF($B19=TRUE,DEC2HEX(HEX2DEC("2C000")+($O19*2)+0,5),"")</f>
        <v/>
      </c>
      <c r="Q19" s="41" t="str">
        <f>IF($B19=TRUE,IF($C19=TRUE,8,0),"")</f>
        <v/>
      </c>
      <c r="R19" s="41" t="str">
        <f>IF($B19=TRUE,IF($J19="",IF(OR($D19="ROM",$D19="HCROM"),4,IF(OR($D19="RAM",$D19="HCRAM"),0,"ERR")),"ERR"),"")</f>
        <v/>
      </c>
      <c r="S19" s="41" t="str">
        <f>IF($B19=TRUE,IF($K19="",IF($E19="32K",1,IF($E19="16K",2,IF($E19="8K/T32K",3,"ERR"))),"ERR"),"")</f>
        <v/>
      </c>
      <c r="T19" s="41" t="str">
        <f>IF($B19=TRUE,IF(COUNTIF($Q19:$S19,"=ERR")=0,DEC2HEX($Q19+$R19+$S19),"ERR"),"")</f>
        <v/>
      </c>
      <c r="U19" s="57"/>
      <c r="V19" s="92" t="str">
        <f>IF($B19=TRUE,IF(AND(ISNUMBER(HEX2DEC($T19)),ISNUMBER(HEX2DEC($U20))),CONCATENATE($T19,$U20),""),"")</f>
        <v/>
      </c>
      <c r="W19" s="94" t="str">
        <f>IF(AND($V19&lt;&gt;"",$C19=TRUE,NOT(AND(OR($D19="HCRAM",$D19="HCROM"),$O19=0))),((ROWS($W$3:$W18)+(-COUNTBLANK($W$3:$W18)))/100)+5,"")</f>
        <v/>
      </c>
      <c r="X19" s="58"/>
    </row>
    <row r="20" spans="1:24" ht="18" customHeight="1" x14ac:dyDescent="0.15">
      <c r="A20" s="55"/>
      <c r="B20" s="84"/>
      <c r="C20" s="84"/>
      <c r="D20" s="87"/>
      <c r="E20" s="87"/>
      <c r="F20" s="87"/>
      <c r="G20" s="89"/>
      <c r="H20" s="59"/>
      <c r="I20" s="41" t="str">
        <f>IF($B19=TRUE,IF($C19=TRUE,"LCiM",""),"")</f>
        <v/>
      </c>
      <c r="J20" s="41" t="str">
        <f ca="1">IF($B19=TRUE,IF((ROW()-1)=$I19,"",IF(COUNTIF($I19:$I$34,"=LCiM")&gt;0,IFERROR(IF(STDEV(INDIRECT(""&amp;ADDRESS(ROW($R19),COLUMN($R19),3)&amp;":"&amp;ADDRESS($I19,COLUMN($R19),3)))=0,"","MCT"),"ERR"),"")),"")</f>
        <v/>
      </c>
      <c r="K20" s="41" t="str">
        <f>IF($B19=TRUE,IF($E19&lt;&gt;"",IF($E19="32K",1,IF($E19="16K",2,IF($E19="8K/T32K",IF($D$35="FRAM71B",1,3),ROW()+30))),ROW()+30),"")</f>
        <v/>
      </c>
      <c r="L20" s="41" t="str">
        <f>IF($B19=TRUE,$F19,"")</f>
        <v/>
      </c>
      <c r="M20" s="41" t="str">
        <f ca="1">IF($B19=TRUE,IF((-1+ROW())=$I19,"",IF(COUNTIF($I19:$I$34,"=LCiM")&gt;0,IFERROR(IF(STDEV(INDIRECT(""&amp;ADDRESS(ROW($K20),COLUMN($K20),3)&amp;":"&amp;ADDRESS(($I19+1),COLUMN($K20),3)))=0,"","MCS"),"ERR"),"")),"")</f>
        <v/>
      </c>
      <c r="N20" s="59"/>
      <c r="O20" s="91"/>
      <c r="P20" s="41" t="str">
        <f>IF($B19=TRUE,DEC2HEX(HEX2DEC("2C000")+($O19*2)+1,5),"")</f>
        <v/>
      </c>
      <c r="Q20" s="60"/>
      <c r="R20" s="61"/>
      <c r="S20" s="61"/>
      <c r="T20" s="62"/>
      <c r="U20" s="41" t="str">
        <f>IF($B19=TRUE,IF(OR($L19="",$L19="SYS"),DEC2HEX($F19,1),"ERR"),"")</f>
        <v/>
      </c>
      <c r="V20" s="93"/>
      <c r="W20" s="95"/>
      <c r="X20" s="63"/>
    </row>
    <row r="21" spans="1:24" ht="18" customHeight="1" x14ac:dyDescent="0.15">
      <c r="A21" s="55"/>
      <c r="B21" s="96" t="b">
        <v>0</v>
      </c>
      <c r="C21" s="96" t="b">
        <v>0</v>
      </c>
      <c r="D21" s="98"/>
      <c r="E21" s="100"/>
      <c r="F21" s="101"/>
      <c r="G21" s="102"/>
      <c r="H21" s="56"/>
      <c r="I21" s="42" t="str">
        <f>IF($B21=TRUE,IFERROR(MATCH("LCiM",$I22:$I$34,0)+ROW()-1,"LLM"),"")</f>
        <v/>
      </c>
      <c r="J21" s="42" t="str">
        <f>IF($B21=TRUE,IF($D21&lt;&gt;"",IF(OR($D21="ROM",$D21="RAM"),"",IF(OR($D21="HCRAM",$D21="HCROM"),IF($O21=0,IF($K22=1,IF($C21=TRUE,"","LLM"),"ICS"),"ICN"),"IVA")),"MVA"),"")</f>
        <v/>
      </c>
      <c r="K21" s="42" t="str">
        <f>IF($B21=TRUE,IF($E21&lt;&gt;"",IF(OR($E21="32K",$E21="16K",$E21="8K/T32K"),"","IVA"),"MVA"),"")</f>
        <v/>
      </c>
      <c r="L21" s="42" t="str">
        <f>IF($B21=TRUE,IF($F21="","MVA",IF(ISNUMBER($F21)=FALSE,"IVA",IF(OR($F21&lt;0,$F21&gt;15)=TRUE,"IVA",IF($F21=2,"RVA",IF(OR($F21=0,$F21=1)=TRUE,"SYS",""))))),"")</f>
        <v/>
      </c>
      <c r="M21" s="42" t="str">
        <f>IF($B21=TRUE,IF($L22&lt;&gt;"",IF(COUNTIF($L$3:$L$34,CONCATENATE("=",$L22))&gt;1,"DMB",""),""),"")</f>
        <v/>
      </c>
      <c r="N21" s="56"/>
      <c r="O21" s="104" t="str">
        <f>IF($B21=TRUE,ROWS($O$3:$O19)-(COUNTBLANK($O$3:$O19)),"")</f>
        <v/>
      </c>
      <c r="P21" s="42" t="str">
        <f>IF($B21=TRUE,DEC2HEX(HEX2DEC("2C000")+($O21*2)+0,5),"")</f>
        <v/>
      </c>
      <c r="Q21" s="42" t="str">
        <f>IF($B21=TRUE,IF($C21=TRUE,8,0),"")</f>
        <v/>
      </c>
      <c r="R21" s="42" t="str">
        <f>IF($B21=TRUE,IF($J21="",IF(OR($D21="ROM",$D21="HCROM"),4,IF(OR($D21="RAM",$D21="HCRAM"),0,"ERR")),"ERR"),"")</f>
        <v/>
      </c>
      <c r="S21" s="42" t="str">
        <f>IF($B21=TRUE,IF($K21="",IF($E21="32K",1,IF($E21="16K",2,IF($E21="8K/T32K",3,"ERR"))),"ERR"),"")</f>
        <v/>
      </c>
      <c r="T21" s="42" t="str">
        <f>IF($B21=TRUE,IF(COUNTIF($Q21:$S21,"=ERR")=0,DEC2HEX($Q21+$R21+$S21),"ERR"),"")</f>
        <v/>
      </c>
      <c r="U21" s="57"/>
      <c r="V21" s="106" t="str">
        <f>IF($B21=TRUE,IF(AND(ISNUMBER(HEX2DEC($T21)),ISNUMBER(HEX2DEC($U22))),CONCATENATE($T21,$U22),""),"")</f>
        <v/>
      </c>
      <c r="W21" s="108" t="str">
        <f>IF(AND($V21&lt;&gt;"",$C21=TRUE,NOT(AND(OR($D21="HCRAM",$D21="HCROM"),$O21=0))),((ROWS($W$3:$W20)+(-COUNTBLANK($W$3:$W20)))/100)+5,"")</f>
        <v/>
      </c>
      <c r="X21" s="58"/>
    </row>
    <row r="22" spans="1:24" ht="18" customHeight="1" x14ac:dyDescent="0.15">
      <c r="A22" s="55"/>
      <c r="B22" s="97"/>
      <c r="C22" s="97"/>
      <c r="D22" s="99"/>
      <c r="E22" s="99"/>
      <c r="F22" s="99"/>
      <c r="G22" s="103"/>
      <c r="H22" s="59"/>
      <c r="I22" s="42" t="str">
        <f>IF($B21=TRUE,IF($C21=TRUE,"LCiM",""),"")</f>
        <v/>
      </c>
      <c r="J22" s="42" t="str">
        <f ca="1">IF($B21=TRUE,IF((ROW()-1)=$I21,"",IF(COUNTIF($I21:$I$34,"=LCiM")&gt;0,IFERROR(IF(STDEV(INDIRECT(""&amp;ADDRESS(ROW($R21),COLUMN($R21),3)&amp;":"&amp;ADDRESS($I21,COLUMN($R21),3)))=0,"","MCT"),"ERR"),"")),"")</f>
        <v/>
      </c>
      <c r="K22" s="42" t="str">
        <f>IF($B21=TRUE,IF($E21&lt;&gt;"",IF($E21="32K",1,IF($E21="16K",2,IF($E21="8K/T32K",IF($D$35="FRAM71B",1,3),ROW()+30))),ROW()+30),"")</f>
        <v/>
      </c>
      <c r="L22" s="42" t="str">
        <f>IF($B21=TRUE,$F21,"")</f>
        <v/>
      </c>
      <c r="M22" s="42" t="str">
        <f ca="1">IF($B21=TRUE,IF((-1+ROW())=$I21,"",IF(COUNTIF($I21:$I$34,"=LCiM")&gt;0,IFERROR(IF(STDEV(INDIRECT(""&amp;ADDRESS(ROW($K22),COLUMN($K22),3)&amp;":"&amp;ADDRESS(($I21+1),COLUMN($K22),3)))=0,"","MCS"),"ERR"),"")),"")</f>
        <v/>
      </c>
      <c r="N22" s="59"/>
      <c r="O22" s="105"/>
      <c r="P22" s="42" t="str">
        <f>IF($B21=TRUE,DEC2HEX(HEX2DEC("2C000")+($O21*2)+1,5),"")</f>
        <v/>
      </c>
      <c r="Q22" s="60"/>
      <c r="R22" s="61"/>
      <c r="S22" s="61"/>
      <c r="T22" s="62"/>
      <c r="U22" s="42" t="str">
        <f>IF($B21=TRUE,IF(OR($L21="",$L21="SYS"),DEC2HEX($F21,1),"ERR"),"")</f>
        <v/>
      </c>
      <c r="V22" s="107"/>
      <c r="W22" s="109"/>
      <c r="X22" s="63"/>
    </row>
    <row r="23" spans="1:24" ht="18" customHeight="1" x14ac:dyDescent="0.15">
      <c r="A23" s="55"/>
      <c r="B23" s="83" t="b">
        <v>0</v>
      </c>
      <c r="C23" s="83" t="b">
        <v>0</v>
      </c>
      <c r="D23" s="85"/>
      <c r="E23" s="86"/>
      <c r="F23" s="86"/>
      <c r="G23" s="88"/>
      <c r="H23" s="56"/>
      <c r="I23" s="41" t="str">
        <f>IF($B23=TRUE,IFERROR(MATCH("LCiM",$I24:$I$34,0)+ROW()-1,"LLM"),"")</f>
        <v/>
      </c>
      <c r="J23" s="41" t="str">
        <f>IF($B23=TRUE,IF($D23&lt;&gt;"",IF(OR($D23="ROM",$D23="RAM"),"",IF(OR($D23="HCRAM",$D23="HCROM"),IF($O23=0,IF($K24=1,IF($C23=TRUE,"","LLM"),"ICS"),"ICN"),"IVA")),"MVA"),"")</f>
        <v/>
      </c>
      <c r="K23" s="41" t="str">
        <f>IF($B23=TRUE,IF($E23&lt;&gt;"",IF(OR($E23="32K",$E23="16K",$E23="8K/T32K"),"","IVA"),"MVA"),"")</f>
        <v/>
      </c>
      <c r="L23" s="41" t="str">
        <f>IF($B23=TRUE,IF($F23="","MVA",IF(ISNUMBER($F23)=FALSE,"IVA",IF(OR($F23&lt;0,$F23&gt;15)=TRUE,"IVA",IF($F23=2,"RVA",IF(OR($F23=0,$F23=1)=TRUE,"SYS",""))))),"")</f>
        <v/>
      </c>
      <c r="M23" s="41" t="str">
        <f>IF($B23=TRUE,IF($L24&lt;&gt;"",IF(COUNTIF($L$3:$L$34,CONCATENATE("=",$L24))&gt;1,"DMB",""),""),"")</f>
        <v/>
      </c>
      <c r="N23" s="56"/>
      <c r="O23" s="90" t="str">
        <f>IF($B23=TRUE,ROWS($O$3:$O21)-(COUNTBLANK($O$3:$O21)),"")</f>
        <v/>
      </c>
      <c r="P23" s="41" t="str">
        <f>IF($B23=TRUE,DEC2HEX(HEX2DEC("2C000")+($O23*2)+0,5),"")</f>
        <v/>
      </c>
      <c r="Q23" s="41" t="str">
        <f>IF($B23=TRUE,IF($C23=TRUE,8,0),"")</f>
        <v/>
      </c>
      <c r="R23" s="41" t="str">
        <f>IF($B23=TRUE,IF($J23="",IF(OR($D23="ROM",$D23="HCROM"),4,IF(OR($D23="RAM",$D23="HCRAM"),0,"ERR")),"ERR"),"")</f>
        <v/>
      </c>
      <c r="S23" s="41" t="str">
        <f>IF($B23=TRUE,IF($K23="",IF($E23="32K",1,IF($E23="16K",2,IF($E23="8K/T32K",3,"ERR"))),"ERR"),"")</f>
        <v/>
      </c>
      <c r="T23" s="41" t="str">
        <f>IF($B23=TRUE,IF(COUNTIF($Q23:$S23,"=ERR")=0,DEC2HEX($Q23+$R23+$S23),"ERR"),"")</f>
        <v/>
      </c>
      <c r="U23" s="57"/>
      <c r="V23" s="92" t="str">
        <f>IF($B23=TRUE,IF(AND(ISNUMBER(HEX2DEC($T23)),ISNUMBER(HEX2DEC($U24))),CONCATENATE($T23,$U24),""),"")</f>
        <v/>
      </c>
      <c r="W23" s="94" t="str">
        <f>IF(AND($V23&lt;&gt;"",$C23=TRUE,NOT(AND(OR($D23="HCRAM",$D23="HCROM"),$O23=0))),((ROWS($W$3:$W22)+(-COUNTBLANK($W$3:$W22)))/100)+5,"")</f>
        <v/>
      </c>
      <c r="X23" s="58"/>
    </row>
    <row r="24" spans="1:24" ht="18" customHeight="1" x14ac:dyDescent="0.15">
      <c r="A24" s="55"/>
      <c r="B24" s="84"/>
      <c r="C24" s="84"/>
      <c r="D24" s="87"/>
      <c r="E24" s="87"/>
      <c r="F24" s="87"/>
      <c r="G24" s="89"/>
      <c r="H24" s="59"/>
      <c r="I24" s="41" t="str">
        <f>IF($B23=TRUE,IF($C23=TRUE,"LCiM",""),"")</f>
        <v/>
      </c>
      <c r="J24" s="41" t="str">
        <f ca="1">IF($B23=TRUE,IF((ROW()-1)=$I23,"",IF(COUNTIF($I23:$I$34,"=LCiM")&gt;0,IFERROR(IF(STDEV(INDIRECT(""&amp;ADDRESS(ROW($R23),COLUMN($R23),3)&amp;":"&amp;ADDRESS($I23,COLUMN($R23),3)))=0,"","MCT"),"ERR"),"")),"")</f>
        <v/>
      </c>
      <c r="K24" s="41" t="str">
        <f>IF($B23=TRUE,IF($E23&lt;&gt;"",IF($E23="32K",1,IF($E23="16K",2,IF($E23="8K/T32K",IF($D$35="FRAM71B",1,3),ROW()+30))),ROW()+30),"")</f>
        <v/>
      </c>
      <c r="L24" s="41" t="str">
        <f>IF($B23=TRUE,$F23,"")</f>
        <v/>
      </c>
      <c r="M24" s="41" t="str">
        <f ca="1">IF($B23=TRUE,IF((-1+ROW())=$I23,"",IF(COUNTIF($I23:$I$34,"=LCiM")&gt;0,IFERROR(IF(STDEV(INDIRECT(""&amp;ADDRESS(ROW($K24),COLUMN($K24),3)&amp;":"&amp;ADDRESS(($I23+1),COLUMN($K24),3)))=0,"","MCS"),"ERR"),"")),"")</f>
        <v/>
      </c>
      <c r="N24" s="59"/>
      <c r="O24" s="91"/>
      <c r="P24" s="41" t="str">
        <f>IF($B23=TRUE,DEC2HEX(HEX2DEC("2C000")+($O23*2)+1,5),"")</f>
        <v/>
      </c>
      <c r="Q24" s="60"/>
      <c r="R24" s="61"/>
      <c r="S24" s="61"/>
      <c r="T24" s="62"/>
      <c r="U24" s="41" t="str">
        <f>IF($B23=TRUE,IF(OR($L23="",$L23="SYS"),DEC2HEX($F23,1),"ERR"),"")</f>
        <v/>
      </c>
      <c r="V24" s="93"/>
      <c r="W24" s="95"/>
      <c r="X24" s="63"/>
    </row>
    <row r="25" spans="1:24" ht="18" customHeight="1" x14ac:dyDescent="0.15">
      <c r="A25" s="55"/>
      <c r="B25" s="96" t="b">
        <v>0</v>
      </c>
      <c r="C25" s="96" t="b">
        <v>0</v>
      </c>
      <c r="D25" s="98"/>
      <c r="E25" s="100"/>
      <c r="F25" s="101"/>
      <c r="G25" s="102"/>
      <c r="H25" s="56"/>
      <c r="I25" s="42" t="str">
        <f>IF($B25=TRUE,IFERROR(MATCH("LCiM",$I26:$I$34,0)+ROW()-1,"LLM"),"")</f>
        <v/>
      </c>
      <c r="J25" s="42" t="str">
        <f>IF($B25=TRUE,IF($D25&lt;&gt;"",IF(OR($D25="ROM",$D25="RAM"),"",IF(OR($D25="HCRAM",$D25="HCROM"),IF($O25=0,IF($K26=1,IF($C25=TRUE,"","LLM"),"ICS"),"ICN"),"IVA")),"MVA"),"")</f>
        <v/>
      </c>
      <c r="K25" s="42" t="str">
        <f>IF($B25=TRUE,IF($E25&lt;&gt;"",IF(OR($E25="32K",$E25="16K",$E25="8K/T32K"),"","IVA"),"MVA"),"")</f>
        <v/>
      </c>
      <c r="L25" s="42" t="str">
        <f>IF($B25=TRUE,IF($F25="","MVA",IF(ISNUMBER($F25)=FALSE,"IVA",IF(OR($F25&lt;0,$F25&gt;15)=TRUE,"IVA",IF($F25=2,"RVA",IF(OR($F25=0,$F25=1)=TRUE,"SYS",""))))),"")</f>
        <v/>
      </c>
      <c r="M25" s="42" t="str">
        <f>IF($B25=TRUE,IF($L26&lt;&gt;"",IF(COUNTIF($L$3:$L$34,CONCATENATE("=",$L26))&gt;1,"DMB",""),""),"")</f>
        <v/>
      </c>
      <c r="N25" s="56"/>
      <c r="O25" s="104" t="str">
        <f>IF($B25=TRUE,ROWS($O$3:$O23)-(COUNTBLANK($O$3:$O23)),"")</f>
        <v/>
      </c>
      <c r="P25" s="42" t="str">
        <f>IF($B25=TRUE,DEC2HEX(HEX2DEC("2C000")+($O25*2)+0,5),"")</f>
        <v/>
      </c>
      <c r="Q25" s="42" t="str">
        <f>IF($B25=TRUE,IF($C25=TRUE,8,0),"")</f>
        <v/>
      </c>
      <c r="R25" s="42" t="str">
        <f>IF($B25=TRUE,IF($J25="",IF(OR($D25="ROM",$D25="HCROM"),4,IF(OR($D25="RAM",$D25="HCRAM"),0,"ERR")),"ERR"),"")</f>
        <v/>
      </c>
      <c r="S25" s="42" t="str">
        <f>IF($B25=TRUE,IF($K25="",IF($E25="32K",1,IF($E25="16K",2,IF($E25="8K/T32K",3,"ERR"))),"ERR"),"")</f>
        <v/>
      </c>
      <c r="T25" s="42" t="str">
        <f>IF($B25=TRUE,IF(COUNTIF($Q25:$S25,"=ERR")=0,DEC2HEX($Q25+$R25+$S25),"ERR"),"")</f>
        <v/>
      </c>
      <c r="U25" s="57"/>
      <c r="V25" s="106" t="str">
        <f>IF($B25=TRUE,IF(AND(ISNUMBER(HEX2DEC($T25)),ISNUMBER(HEX2DEC($U26))),CONCATENATE($T25,$U26),""),"")</f>
        <v/>
      </c>
      <c r="W25" s="108" t="str">
        <f>IF(AND($V25&lt;&gt;"",$C25=TRUE,NOT(AND(OR($D25="HCRAM",$D25="HCROM"),$O25=0))),((ROWS($W$3:$W24)+(-COUNTBLANK($W$3:$W24)))/100)+5,"")</f>
        <v/>
      </c>
      <c r="X25" s="58"/>
    </row>
    <row r="26" spans="1:24" ht="18" customHeight="1" x14ac:dyDescent="0.15">
      <c r="A26" s="55"/>
      <c r="B26" s="97"/>
      <c r="C26" s="97"/>
      <c r="D26" s="99"/>
      <c r="E26" s="99"/>
      <c r="F26" s="99"/>
      <c r="G26" s="103"/>
      <c r="H26" s="59"/>
      <c r="I26" s="42" t="str">
        <f>IF($B25=TRUE,IF($C25=TRUE,"LCiM",""),"")</f>
        <v/>
      </c>
      <c r="J26" s="42" t="str">
        <f ca="1">IF($B25=TRUE,IF((ROW()-1)=$I25,"",IF(COUNTIF($I25:$I$34,"=LCiM")&gt;0,IFERROR(IF(STDEV(INDIRECT(""&amp;ADDRESS(ROW($R25),COLUMN($R25),3)&amp;":"&amp;ADDRESS($I25,COLUMN($R25),3)))=0,"","MCT"),"ERR"),"")),"")</f>
        <v/>
      </c>
      <c r="K26" s="42" t="str">
        <f>IF($B25=TRUE,IF($E25&lt;&gt;"",IF($E25="32K",1,IF($E25="16K",2,IF($E25="8K/T32K",IF($D$35="FRAM71B",1,3),ROW()+30))),ROW()+30),"")</f>
        <v/>
      </c>
      <c r="L26" s="42" t="str">
        <f>IF($B25=TRUE,$F25,"")</f>
        <v/>
      </c>
      <c r="M26" s="42" t="str">
        <f ca="1">IF($B25=TRUE,IF((-1+ROW())=$I25,"",IF(COUNTIF($I25:$I$34,"=LCiM")&gt;0,IFERROR(IF(STDEV(INDIRECT(""&amp;ADDRESS(ROW($K26),COLUMN($K26),3)&amp;":"&amp;ADDRESS(($I25+1),COLUMN($K26),3)))=0,"","MCS"),"ERR"),"")),"")</f>
        <v/>
      </c>
      <c r="N26" s="59"/>
      <c r="O26" s="105"/>
      <c r="P26" s="42" t="str">
        <f>IF($B25=TRUE,DEC2HEX(HEX2DEC("2C000")+($O25*2)+1,5),"")</f>
        <v/>
      </c>
      <c r="Q26" s="60"/>
      <c r="R26" s="61"/>
      <c r="S26" s="61"/>
      <c r="T26" s="62"/>
      <c r="U26" s="42" t="str">
        <f>IF($B25=TRUE,IF(OR($L25="",$L25="SYS"),DEC2HEX($F25,1),"ERR"),"")</f>
        <v/>
      </c>
      <c r="V26" s="107"/>
      <c r="W26" s="109"/>
      <c r="X26" s="63"/>
    </row>
    <row r="27" spans="1:24" ht="18" customHeight="1" x14ac:dyDescent="0.15">
      <c r="A27" s="55"/>
      <c r="B27" s="83" t="b">
        <v>0</v>
      </c>
      <c r="C27" s="83" t="b">
        <v>0</v>
      </c>
      <c r="D27" s="85"/>
      <c r="E27" s="86"/>
      <c r="F27" s="86"/>
      <c r="G27" s="88"/>
      <c r="H27" s="56"/>
      <c r="I27" s="41" t="str">
        <f>IF($B27=TRUE,IFERROR(MATCH("LCiM",$I28:$I$34,0)+ROW()-1,"LLM"),"")</f>
        <v/>
      </c>
      <c r="J27" s="41" t="str">
        <f>IF($B27=TRUE,IF($D27&lt;&gt;"",IF(OR($D27="ROM",$D27="RAM"),"",IF(OR($D27="HCRAM",$D27="HCROM"),IF($O27=0,IF($K28=1,IF($C27=TRUE,"","LLM"),"ICS"),"ICN"),"IVA")),"MVA"),"")</f>
        <v/>
      </c>
      <c r="K27" s="41" t="str">
        <f>IF($B27=TRUE,IF($E27&lt;&gt;"",IF(OR($E27="32K",$E27="16K",$E27="8K/T32K"),"","IVA"),"MVA"),"")</f>
        <v/>
      </c>
      <c r="L27" s="41" t="str">
        <f>IF($B27=TRUE,IF($F27="","MVA",IF(ISNUMBER($F27)=FALSE,"IVA",IF(OR($F27&lt;0,$F27&gt;15)=TRUE,"IVA",IF($F27=2,"RVA",IF(OR($F27=0,$F27=1)=TRUE,"SYS",""))))),"")</f>
        <v/>
      </c>
      <c r="M27" s="41" t="str">
        <f>IF($B27=TRUE,IF($L28&lt;&gt;"",IF(COUNTIF($L$3:$L$34,CONCATENATE("=",$L28))&gt;1,"DMB",""),""),"")</f>
        <v/>
      </c>
      <c r="N27" s="56"/>
      <c r="O27" s="90" t="str">
        <f>IF($B27=TRUE,ROWS($O$3:$O25)-(COUNTBLANK($O$3:$O25)),"")</f>
        <v/>
      </c>
      <c r="P27" s="41" t="str">
        <f>IF($B27=TRUE,DEC2HEX(HEX2DEC("2C000")+($O27*2)+0,5),"")</f>
        <v/>
      </c>
      <c r="Q27" s="41" t="str">
        <f>IF($B27=TRUE,IF($C27=TRUE,8,0),"")</f>
        <v/>
      </c>
      <c r="R27" s="41" t="str">
        <f>IF($B27=TRUE,IF($J27="",IF(OR($D27="ROM",$D27="HCROM"),4,IF(OR($D27="RAM",$D27="HCRAM"),0,"ERR")),"ERR"),"")</f>
        <v/>
      </c>
      <c r="S27" s="41" t="str">
        <f>IF($B27=TRUE,IF($K27="",IF($E27="32K",1,IF($E27="16K",2,IF($E27="8K/T32K",3,"ERR"))),"ERR"),"")</f>
        <v/>
      </c>
      <c r="T27" s="41" t="str">
        <f>IF($B27=TRUE,IF(COUNTIF($Q27:$S27,"=ERR")=0,DEC2HEX($Q27+$R27+$S27),"ERR"),"")</f>
        <v/>
      </c>
      <c r="U27" s="57"/>
      <c r="V27" s="92" t="str">
        <f>IF($B27=TRUE,IF(AND(ISNUMBER(HEX2DEC($T27)),ISNUMBER(HEX2DEC($U28))),CONCATENATE($T27,$U28),""),"")</f>
        <v/>
      </c>
      <c r="W27" s="94" t="str">
        <f>IF(AND($V27&lt;&gt;"",$C27=TRUE,NOT(AND(OR($D27="HCRAM",$D27="HCROM"),$O27=0))),((ROWS($W$3:$W26)+(-COUNTBLANK($W$3:$W26)))/100)+5,"")</f>
        <v/>
      </c>
      <c r="X27" s="58"/>
    </row>
    <row r="28" spans="1:24" ht="18" customHeight="1" x14ac:dyDescent="0.15">
      <c r="A28" s="55"/>
      <c r="B28" s="84"/>
      <c r="C28" s="84"/>
      <c r="D28" s="87"/>
      <c r="E28" s="87"/>
      <c r="F28" s="87"/>
      <c r="G28" s="89"/>
      <c r="H28" s="59"/>
      <c r="I28" s="41" t="str">
        <f>IF($B27=TRUE,IF($C27=TRUE,"LCiM",""),"")</f>
        <v/>
      </c>
      <c r="J28" s="41" t="str">
        <f ca="1">IF($B27=TRUE,IF((ROW()-1)=$I27,"",IF(COUNTIF($I27:$I$34,"=LCiM")&gt;0,IFERROR(IF(STDEV(INDIRECT(""&amp;ADDRESS(ROW($R27),COLUMN($R27),3)&amp;":"&amp;ADDRESS($I27,COLUMN($R27),3)))=0,"","MCT"),"ERR"),"")),"")</f>
        <v/>
      </c>
      <c r="K28" s="41" t="str">
        <f>IF($B27=TRUE,IF($E27&lt;&gt;"",IF($E27="32K",1,IF($E27="16K",2,IF($E27="8K/T32K",IF($D$35="FRAM71B",1,3),ROW()+30))),ROW()+30),"")</f>
        <v/>
      </c>
      <c r="L28" s="41" t="str">
        <f>IF($B27=TRUE,$F27,"")</f>
        <v/>
      </c>
      <c r="M28" s="41" t="str">
        <f ca="1">IF($B27=TRUE,IF((-1+ROW())=$I27,"",IF(COUNTIF($I27:$I$34,"=LCiM")&gt;0,IFERROR(IF(STDEV(INDIRECT(""&amp;ADDRESS(ROW($K28),COLUMN($K28),3)&amp;":"&amp;ADDRESS(($I27+1),COLUMN($K28),3)))=0,"","MCS"),"ERR"),"")),"")</f>
        <v/>
      </c>
      <c r="N28" s="59"/>
      <c r="O28" s="91"/>
      <c r="P28" s="41" t="str">
        <f>IF($B27=TRUE,DEC2HEX(HEX2DEC("2C000")+($O27*2)+1,5),"")</f>
        <v/>
      </c>
      <c r="Q28" s="60"/>
      <c r="R28" s="61"/>
      <c r="S28" s="61"/>
      <c r="T28" s="62"/>
      <c r="U28" s="41" t="str">
        <f>IF($B27=TRUE,IF(OR($L27="",$L27="SYS"),DEC2HEX($F27,1),"ERR"),"")</f>
        <v/>
      </c>
      <c r="V28" s="93"/>
      <c r="W28" s="95"/>
      <c r="X28" s="63"/>
    </row>
    <row r="29" spans="1:24" ht="18" customHeight="1" x14ac:dyDescent="0.15">
      <c r="A29" s="55"/>
      <c r="B29" s="96" t="b">
        <v>0</v>
      </c>
      <c r="C29" s="96" t="b">
        <v>0</v>
      </c>
      <c r="D29" s="98"/>
      <c r="E29" s="100"/>
      <c r="F29" s="101"/>
      <c r="G29" s="102"/>
      <c r="H29" s="56"/>
      <c r="I29" s="42" t="str">
        <f>IF($B29=TRUE,IFERROR(MATCH("LCiM",$I30:$I$34,0)+ROW()-1,"LLM"),"")</f>
        <v/>
      </c>
      <c r="J29" s="42" t="str">
        <f>IF($B29=TRUE,IF($D29&lt;&gt;"",IF(OR($D29="ROM",$D29="RAM"),"",IF(OR($D29="HCRAM",$D29="HCROM"),IF($O29=0,IF($K30=1,IF($C29=TRUE,"","LLM"),"ICS"),"ICN"),"IVA")),"MVA"),"")</f>
        <v/>
      </c>
      <c r="K29" s="42" t="str">
        <f>IF($B29=TRUE,IF($E29&lt;&gt;"",IF(OR($E29="32K",$E29="16K",$E29="8K/T32K"),"","IVA"),"MVA"),"")</f>
        <v/>
      </c>
      <c r="L29" s="42" t="str">
        <f>IF($B29=TRUE,IF($F29="","MVA",IF(ISNUMBER($F29)=FALSE,"IVA",IF(OR($F29&lt;0,$F29&gt;15)=TRUE,"IVA",IF($F29=2,"RVA",IF(OR($F29=0,$F29=1)=TRUE,"SYS",""))))),"")</f>
        <v/>
      </c>
      <c r="M29" s="42" t="str">
        <f>IF($B29=TRUE,IF($L30&lt;&gt;"",IF(COUNTIF($L$3:$L$34,CONCATENATE("=",$L30))&gt;1,"DMB",""),""),"")</f>
        <v/>
      </c>
      <c r="N29" s="56"/>
      <c r="O29" s="104" t="str">
        <f>IF($B29=TRUE,ROWS($O$3:$O27)-(COUNTBLANK($O$3:$O27)),"")</f>
        <v/>
      </c>
      <c r="P29" s="42" t="str">
        <f>IF($B29=TRUE,DEC2HEX(HEX2DEC("2C000")+($O29*2)+0,5),"")</f>
        <v/>
      </c>
      <c r="Q29" s="42" t="str">
        <f>IF($B29=TRUE,IF($C29=TRUE,8,0),"")</f>
        <v/>
      </c>
      <c r="R29" s="42" t="str">
        <f>IF($B29=TRUE,IF($J29="",IF(OR($D29="ROM",$D29="HCROM"),4,IF(OR($D29="RAM",$D29="HCRAM"),0,"ERR")),"ERR"),"")</f>
        <v/>
      </c>
      <c r="S29" s="42" t="str">
        <f>IF($B29=TRUE,IF($K29="",IF($E29="32K",1,IF($E29="16K",2,IF($E29="8K/T32K",3,"ERR"))),"ERR"),"")</f>
        <v/>
      </c>
      <c r="T29" s="42" t="str">
        <f>IF($B29=TRUE,IF(COUNTIF($Q29:$S29,"=ERR")=0,DEC2HEX($Q29+$R29+$S29),"ERR"),"")</f>
        <v/>
      </c>
      <c r="U29" s="57"/>
      <c r="V29" s="106" t="str">
        <f>IF($B29=TRUE,IF(AND(ISNUMBER(HEX2DEC($T29)),ISNUMBER(HEX2DEC($U30))),CONCATENATE($T29,$U30),""),"")</f>
        <v/>
      </c>
      <c r="W29" s="108" t="str">
        <f>IF(AND($V29&lt;&gt;"",$C29=TRUE,NOT(AND(OR($D29="HCRAM",$D29="HCROM"),$O29=0))),((ROWS($W$3:$W28)+(-COUNTBLANK($W$3:$W28)))/100)+5,"")</f>
        <v/>
      </c>
      <c r="X29" s="58"/>
    </row>
    <row r="30" spans="1:24" ht="18" customHeight="1" x14ac:dyDescent="0.15">
      <c r="A30" s="55"/>
      <c r="B30" s="97"/>
      <c r="C30" s="97"/>
      <c r="D30" s="99"/>
      <c r="E30" s="99"/>
      <c r="F30" s="99"/>
      <c r="G30" s="103"/>
      <c r="H30" s="59"/>
      <c r="I30" s="42" t="str">
        <f>IF($B29=TRUE,IF($C29=TRUE,"LCiM",""),"")</f>
        <v/>
      </c>
      <c r="J30" s="42" t="str">
        <f ca="1">IF($B29=TRUE,IF((ROW()-1)=$I29,"",IF(COUNTIF($I29:$I$34,"=LCiM")&gt;0,IFERROR(IF(STDEV(INDIRECT(""&amp;ADDRESS(ROW($R29),COLUMN($R29),3)&amp;":"&amp;ADDRESS($I29,COLUMN($R29),3)))=0,"","MCT"),"ERR"),"")),"")</f>
        <v/>
      </c>
      <c r="K30" s="42" t="str">
        <f>IF($B29=TRUE,IF($E29&lt;&gt;"",IF($E29="32K",1,IF($E29="16K",2,IF($E29="8K/T32K",IF($D$35="FRAM71B",1,3),ROW()+30))),ROW()+30),"")</f>
        <v/>
      </c>
      <c r="L30" s="42" t="str">
        <f>IF($B29=TRUE,$F29,"")</f>
        <v/>
      </c>
      <c r="M30" s="42" t="str">
        <f ca="1">IF($B29=TRUE,IF((-1+ROW())=$I29,"",IF(COUNTIF($I29:$I$34,"=LCiM")&gt;0,IFERROR(IF(STDEV(INDIRECT(""&amp;ADDRESS(ROW($K30),COLUMN($K30),3)&amp;":"&amp;ADDRESS(($I29+1),COLUMN($K30),3)))=0,"","MCS"),"ERR"),"")),"")</f>
        <v/>
      </c>
      <c r="N30" s="59"/>
      <c r="O30" s="105"/>
      <c r="P30" s="42" t="str">
        <f>IF($B29=TRUE,DEC2HEX(HEX2DEC("2C000")+($O29*2)+1,5),"")</f>
        <v/>
      </c>
      <c r="Q30" s="60"/>
      <c r="R30" s="61"/>
      <c r="S30" s="61"/>
      <c r="T30" s="62"/>
      <c r="U30" s="42" t="str">
        <f>IF($B29=TRUE,IF(OR($L29="",$L29="SYS"),DEC2HEX($F29,1),"ERR"),"")</f>
        <v/>
      </c>
      <c r="V30" s="107"/>
      <c r="W30" s="109"/>
      <c r="X30" s="63"/>
    </row>
    <row r="31" spans="1:24" ht="18" customHeight="1" x14ac:dyDescent="0.15">
      <c r="A31" s="55"/>
      <c r="B31" s="83" t="b">
        <v>0</v>
      </c>
      <c r="C31" s="83" t="b">
        <v>0</v>
      </c>
      <c r="D31" s="85"/>
      <c r="E31" s="86"/>
      <c r="F31" s="86"/>
      <c r="G31" s="88"/>
      <c r="H31" s="56"/>
      <c r="I31" s="41" t="str">
        <f>IF($B31=TRUE,IFERROR(MATCH("LCiM",$I32:$I$34,0)+ROW()-1,"LLM"),"")</f>
        <v/>
      </c>
      <c r="J31" s="41" t="str">
        <f>IF($B31=TRUE,IF($D31&lt;&gt;"",IF(OR($D31="ROM",$D31="RAM"),"",IF(OR($D31="HCRAM",$D31="HCROM"),IF($O31=0,IF($K32=1,IF($C31=TRUE,"","LLM"),"ICS"),"ICN"),"IVA")),"MVA"),"")</f>
        <v/>
      </c>
      <c r="K31" s="41" t="str">
        <f>IF($B31=TRUE,IF($E31&lt;&gt;"",IF(OR($E31="32K",$E31="16K",$E31="8K/T32K"),"","IVA"),"MVA"),"")</f>
        <v/>
      </c>
      <c r="L31" s="41" t="str">
        <f>IF($B31=TRUE,IF($F31="","MVA",IF(ISNUMBER($F31)=FALSE,"IVA",IF(OR($F31&lt;0,$F31&gt;15)=TRUE,"IVA",IF($F31=2,"RVA",IF(OR($F31=0,$F31=1)=TRUE,"SYS",""))))),"")</f>
        <v/>
      </c>
      <c r="M31" s="41" t="str">
        <f>IF($B31=TRUE,IF($L32&lt;&gt;"",IF(COUNTIF($L$3:$L$34,CONCATENATE("=",$L32))&gt;1,"DMB",""),""),"")</f>
        <v/>
      </c>
      <c r="N31" s="56"/>
      <c r="O31" s="90" t="str">
        <f>IF($B31=TRUE,ROWS($O$3:$O29)-(COUNTBLANK($O$3:$O29)),"")</f>
        <v/>
      </c>
      <c r="P31" s="41" t="str">
        <f>IF($B31=TRUE,DEC2HEX(HEX2DEC("2C000")+($O31*2)+0,5),"")</f>
        <v/>
      </c>
      <c r="Q31" s="41" t="str">
        <f>IF($B31=TRUE,IF($C31=TRUE,8,0),"")</f>
        <v/>
      </c>
      <c r="R31" s="41" t="str">
        <f>IF($B31=TRUE,IF($J31="",IF(OR($D31="ROM",$D31="HCROM"),4,IF(OR($D31="RAM",$D31="HCRAM"),0,"ERR")),"ERR"),"")</f>
        <v/>
      </c>
      <c r="S31" s="41" t="str">
        <f>IF($B31=TRUE,IF($K31="",IF($E31="32K",1,IF($E31="16K",2,IF($E31="8K/T32K",3,"ERR"))),"ERR"),"")</f>
        <v/>
      </c>
      <c r="T31" s="41" t="str">
        <f>IF($B31=TRUE,IF(COUNTIF($Q31:$S31,"=ERR")=0,DEC2HEX($Q31+$R31+$S31),"ERR"),"")</f>
        <v/>
      </c>
      <c r="U31" s="57"/>
      <c r="V31" s="92" t="str">
        <f>IF($B31=TRUE,IF(AND(ISNUMBER(HEX2DEC($T31)),ISNUMBER(HEX2DEC($U32))),CONCATENATE($T31,$U32),""),"")</f>
        <v/>
      </c>
      <c r="W31" s="94" t="str">
        <f>IF(AND($V31&lt;&gt;"",$C31=TRUE,NOT(AND(OR($D31="HCRAM",$D31="HCROM"),$O31=0))),((ROWS($W$3:$W30)+(-COUNTBLANK($W$3:$W30)))/100)+5,"")</f>
        <v/>
      </c>
      <c r="X31" s="58"/>
    </row>
    <row r="32" spans="1:24" ht="18" customHeight="1" x14ac:dyDescent="0.15">
      <c r="A32" s="55"/>
      <c r="B32" s="84"/>
      <c r="C32" s="84"/>
      <c r="D32" s="87"/>
      <c r="E32" s="87"/>
      <c r="F32" s="87"/>
      <c r="G32" s="89"/>
      <c r="H32" s="59"/>
      <c r="I32" s="41" t="str">
        <f>IF($B31=TRUE,IF($C31=TRUE,"LCiM",""),"")</f>
        <v/>
      </c>
      <c r="J32" s="41" t="str">
        <f ca="1">IF($B31=TRUE,IF((ROW()-1)=$I31,"",IF(COUNTIF($I31:$I$34,"=LCiM")&gt;0,IFERROR(IF(STDEV(INDIRECT(""&amp;ADDRESS(ROW($R31),COLUMN($R31),3)&amp;":"&amp;ADDRESS($I31,COLUMN($R31),3)))=0,"","MCT"),"ERR"),"")),"")</f>
        <v/>
      </c>
      <c r="K32" s="41" t="str">
        <f>IF($B31=TRUE,IF($E31&lt;&gt;"",IF($E31="32K",1,IF($E31="16K",2,IF($E31="8K/T32K",IF($D$35="FRAM71B",1,3),ROW()+30))),ROW()+30),"")</f>
        <v/>
      </c>
      <c r="L32" s="41" t="str">
        <f>IF($B31=TRUE,$F31,"")</f>
        <v/>
      </c>
      <c r="M32" s="41" t="str">
        <f ca="1">IF($B31=TRUE,IF((-1+ROW())=$I31,"",IF(COUNTIF($I31:$I$34,"=LCiM")&gt;0,IFERROR(IF(STDEV(INDIRECT(""&amp;ADDRESS(ROW($K32),COLUMN($K32),3)&amp;":"&amp;ADDRESS(($I31+1),COLUMN($K32),3)))=0,"","MCS"),"ERR"),"")),"")</f>
        <v/>
      </c>
      <c r="N32" s="59"/>
      <c r="O32" s="91"/>
      <c r="P32" s="41" t="str">
        <f>IF($B31=TRUE,DEC2HEX(HEX2DEC("2C000")+($O31*2)+1,5),"")</f>
        <v/>
      </c>
      <c r="Q32" s="60"/>
      <c r="R32" s="61"/>
      <c r="S32" s="61"/>
      <c r="T32" s="62"/>
      <c r="U32" s="41" t="str">
        <f>IF($B31=TRUE,IF(OR($L31="",$L31="SYS"),DEC2HEX($F31,1),"ERR"),"")</f>
        <v/>
      </c>
      <c r="V32" s="93"/>
      <c r="W32" s="95"/>
      <c r="X32" s="63"/>
    </row>
    <row r="33" spans="1:35" ht="18" customHeight="1" x14ac:dyDescent="0.15">
      <c r="A33" s="55"/>
      <c r="B33" s="96" t="b">
        <v>0</v>
      </c>
      <c r="C33" s="96" t="b">
        <v>0</v>
      </c>
      <c r="D33" s="98"/>
      <c r="E33" s="100"/>
      <c r="F33" s="101"/>
      <c r="G33" s="102"/>
      <c r="H33" s="56"/>
      <c r="I33" s="42" t="str">
        <f>IF($B33=TRUE,IFERROR(MATCH("LCiM",$I34:$I$34,0)+ROW()-1,"LLM"),"")</f>
        <v/>
      </c>
      <c r="J33" s="42" t="str">
        <f>IF($B33=TRUE,IF($D33&lt;&gt;"",IF(OR($D33="ROM",$D33="RAM"),"",IF(OR($D33="HCRAM",$D33="HCROM"),IF($O33=0,IF($K34=1,IF($C33=TRUE,"","LLM"),"ICS"),"ICN"),"IVA")),"MVA"),"")</f>
        <v/>
      </c>
      <c r="K33" s="42" t="str">
        <f>IF($B33=TRUE,IF($E33&lt;&gt;"",IF(OR($E33="32K",$E33="16K",$E33="8K/T32K"),"","IVA"),"MVA"),"")</f>
        <v/>
      </c>
      <c r="L33" s="42" t="str">
        <f>IF($B33=TRUE,IF($F33="","MVA",IF(ISNUMBER($F33)=FALSE,"IVA",IF(OR($F33&lt;0,$F33&gt;15)=TRUE,"IVA",IF($F33=2,"RVA",IF(OR($F33=0,$F33=1)=TRUE,"SYS",""))))),"")</f>
        <v/>
      </c>
      <c r="M33" s="42" t="str">
        <f>IF($B33=TRUE,IF($L34&lt;&gt;"",IF(COUNTIF($L$3:$L$34,CONCATENATE("=",$L34))&gt;1,"DMB",""),""),"")</f>
        <v/>
      </c>
      <c r="N33" s="56"/>
      <c r="O33" s="104" t="str">
        <f>IF(AND($B33=TRUE,$V33&lt;&gt;""),ROWS($O$3:$O31)-(COUNTBLANK($O$3:$O31)),"")</f>
        <v/>
      </c>
      <c r="P33" s="42" t="str">
        <f>IF($B33=TRUE,DEC2HEX(HEX2DEC("2C000")+($O33*2)+0,5),"")</f>
        <v/>
      </c>
      <c r="Q33" s="42" t="str">
        <f>IF($B33=TRUE,IF($C33=TRUE,8,0),"")</f>
        <v/>
      </c>
      <c r="R33" s="42" t="str">
        <f>IF($B33=TRUE,IF($J33="",IF(OR($D33="ROM",$D33="HCROM"),4,IF(OR($D33="RAM",$D33="HCRAM"),0,"ERR")),"ERR"),"")</f>
        <v/>
      </c>
      <c r="S33" s="42" t="str">
        <f>IF($B33=TRUE,IF($K33="",IF($E33="32K",1,IF($E33="16K",2,IF($E33="8K/T32K",3,"ERR"))),"ERR"),"")</f>
        <v/>
      </c>
      <c r="T33" s="42" t="str">
        <f>IF($B33=TRUE,IF(COUNTIF($Q33:$S33,"=ERR")=0,DEC2HEX($Q33+$R33+$S33),"ERR"),"")</f>
        <v/>
      </c>
      <c r="U33" s="57"/>
      <c r="V33" s="106" t="str">
        <f>IF($B33=TRUE,IF(AND(ISNUMBER(HEX2DEC($T33)),ISNUMBER(HEX2DEC($U34))),CONCATENATE($T33,$U34),""),"")</f>
        <v/>
      </c>
      <c r="W33" s="108" t="str">
        <f>IF(AND($V33&lt;&gt;"",$C33=TRUE,NOT(AND(OR($D33="HCRAM",$D33="HCROM"),$O33=0))),((ROWS($W$3:$W32)+(-COUNTBLANK($W$3:$W32)))/100)+5,"")</f>
        <v/>
      </c>
      <c r="X33" s="58"/>
    </row>
    <row r="34" spans="1:35" ht="18" customHeight="1" x14ac:dyDescent="0.15">
      <c r="A34" s="55"/>
      <c r="B34" s="97"/>
      <c r="C34" s="97"/>
      <c r="D34" s="99"/>
      <c r="E34" s="99"/>
      <c r="F34" s="99"/>
      <c r="G34" s="103"/>
      <c r="H34" s="59"/>
      <c r="I34" s="42" t="str">
        <f>IF($B33=TRUE,IF($C33=TRUE,"LCiM",""),"")</f>
        <v/>
      </c>
      <c r="J34" s="42" t="str">
        <f ca="1">IF($B33=TRUE,IF((ROW()-1)=$I33,"",IF(COUNTIF($I33:$I$34,"=LCiM")&gt;0,IFERROR(IF(STDEV(INDIRECT(""&amp;ADDRESS(ROW($R33),COLUMN($R33),3)&amp;":"&amp;ADDRESS($I33,COLUMN($R33),3)))=0,"","MCT"),"ERR"),"")),"")</f>
        <v/>
      </c>
      <c r="K34" s="42" t="str">
        <f>IF($B33=TRUE,IF($E33&lt;&gt;"",IF($E33="32K",1,IF($E33="16K",2,IF($E33="8K/T32K",IF($D$35="FRAM71B",1,3),ROW()+30))),ROW()+30),"")</f>
        <v/>
      </c>
      <c r="L34" s="42" t="str">
        <f>IF($B33=TRUE,$F33,"")</f>
        <v/>
      </c>
      <c r="M34" s="42" t="str">
        <f ca="1">IF($B33=TRUE,IF((-1+ROW())=$I33,"",IF(COUNTIF($I33:$I$34,"=LCiM")&gt;0,IFERROR(IF(STDEV(INDIRECT(""&amp;ADDRESS(ROW($K34),COLUMN($K34),3)&amp;":"&amp;ADDRESS(($I33+1),COLUMN($K34),3)))=0,"","MCS"),"ERR"),"")),"")</f>
        <v/>
      </c>
      <c r="N34" s="59"/>
      <c r="O34" s="116"/>
      <c r="P34" s="42" t="str">
        <f>IF($B33=TRUE,DEC2HEX(HEX2DEC("2C000")+($O33*2)+1,5),"")</f>
        <v/>
      </c>
      <c r="Q34" s="60"/>
      <c r="R34" s="61"/>
      <c r="S34" s="61"/>
      <c r="T34" s="62"/>
      <c r="U34" s="42" t="str">
        <f>IF($B33=TRUE,IF(OR($L33="",$L33="SYS"),DEC2HEX($F33,1),"ERR"),"")</f>
        <v/>
      </c>
      <c r="V34" s="107"/>
      <c r="W34" s="109"/>
      <c r="X34" s="63"/>
    </row>
    <row r="35" spans="1:35" ht="18" customHeight="1" x14ac:dyDescent="0.15">
      <c r="A35" s="55"/>
      <c r="B35" s="117" t="s">
        <v>23</v>
      </c>
      <c r="C35" s="118"/>
      <c r="D35" s="119" t="s">
        <v>24</v>
      </c>
      <c r="E35" s="120"/>
      <c r="F35" s="121" t="s">
        <v>97</v>
      </c>
      <c r="G35" s="122"/>
      <c r="H35" s="64"/>
      <c r="I35" s="41" t="str">
        <f>IF(COUNTIF($I3:$I$34,"=LLM")=0,"","LLM")</f>
        <v/>
      </c>
      <c r="J35" s="41" t="str">
        <f ca="1">IF(COUNTBLANK($J$3:$J$34)=32,"","ERR")</f>
        <v/>
      </c>
      <c r="K35" s="41" t="str">
        <f>IF(AND(COUNTIF($K3:$K$34,"=IVA")=0,COUNTIF($K3:$K$34,"=MVA")=0),"","ERR")</f>
        <v/>
      </c>
      <c r="L35" s="41" t="str">
        <f>IF(AND(COUNTIF($L3:$L$34,"=IVA")=0,COUNTIF($L3:$L$34,"=MVA")=0,COUNTIF($L3:$L$34,"=RVA")=0),"","ERR")</f>
        <v/>
      </c>
      <c r="M35" s="41" t="str">
        <f ca="1">IF(COUNTBLANK($M3:$M$34)=32,"","ERR")</f>
        <v/>
      </c>
      <c r="N35" s="65"/>
      <c r="O35" s="40" t="str">
        <f>IF(OR($D$35="FRAM71",$D$35="FRAM71B"),"","IMO")</f>
        <v/>
      </c>
      <c r="P35" s="61"/>
      <c r="Q35" s="62"/>
      <c r="R35" s="66" t="str">
        <f>IF(COUNTIF($R3:$R$34,"=ERR")=0,"","ERR")</f>
        <v/>
      </c>
      <c r="S35" s="41" t="str">
        <f>IF(COUNTIF($S3:$S$34,"=ERR")=0,"","ERR")</f>
        <v/>
      </c>
      <c r="T35" s="41" t="str">
        <f>IF(COUNTIF($T3:$T$34,"=ERR")=0,"","ERR")</f>
        <v/>
      </c>
      <c r="U35" s="41" t="str">
        <f>IF(COUNTIF($U3:$U$34,"=ERR")=0,"","ERR")</f>
        <v/>
      </c>
      <c r="V35" s="23" t="str">
        <f ca="1">IF(AND(COUNTBLANK($I$35:$M$35)=5,COUNTBLANK($O$35:$U$35)=7),"","ERR")</f>
        <v/>
      </c>
      <c r="W35" s="74"/>
      <c r="X35" s="67"/>
    </row>
    <row r="36" spans="1:35" s="7" customFormat="1" ht="18" x14ac:dyDescent="0.15">
      <c r="A36" s="68"/>
      <c r="B36" s="110" t="s">
        <v>14</v>
      </c>
      <c r="C36" s="110"/>
      <c r="D36" s="110"/>
      <c r="E36" s="110"/>
      <c r="F36" s="110"/>
      <c r="G36" s="110"/>
      <c r="H36" s="110"/>
      <c r="I36" s="110"/>
      <c r="J36" s="110"/>
      <c r="K36" s="110"/>
      <c r="L36" s="110"/>
      <c r="M36" s="110"/>
      <c r="N36" s="110"/>
      <c r="O36" s="110"/>
      <c r="P36" s="110"/>
      <c r="Q36" s="110"/>
      <c r="R36" s="110"/>
      <c r="S36" s="110"/>
      <c r="T36" s="110"/>
      <c r="U36" s="110"/>
      <c r="V36" s="110"/>
      <c r="W36" s="110"/>
      <c r="X36" s="69"/>
      <c r="Y36" s="6"/>
      <c r="AE36" s="6"/>
      <c r="AF36" s="6"/>
      <c r="AG36" s="6"/>
      <c r="AH36" s="6"/>
      <c r="AI36" s="6"/>
    </row>
    <row r="37" spans="1:35" s="7" customFormat="1" ht="26" customHeight="1" x14ac:dyDescent="0.15">
      <c r="A37" s="70"/>
      <c r="B37" s="111" t="str">
        <f ca="1">IF($V35&lt;&gt;"","ERROR",CONCATENATE("POKE ",CHAR(34),"2C000",CHAR(34),",",CHAR(34),CONCATENATE($V3,$V5,$V7,$V9,$V11,$V13,$V15,$V17,$V19,$V21,$V23,$V25,$V27,$V29,$V31,$V33,"00"),CHAR(34)))</f>
        <v>POKE "2C000","00"</v>
      </c>
      <c r="C37" s="112"/>
      <c r="D37" s="112"/>
      <c r="E37" s="112"/>
      <c r="F37" s="112"/>
      <c r="G37" s="112"/>
      <c r="H37" s="112"/>
      <c r="I37" s="112"/>
      <c r="J37" s="112"/>
      <c r="K37" s="112"/>
      <c r="L37" s="112"/>
      <c r="M37" s="112"/>
      <c r="N37" s="112"/>
      <c r="O37" s="112"/>
      <c r="P37" s="112"/>
      <c r="Q37" s="112"/>
      <c r="R37" s="112"/>
      <c r="S37" s="112"/>
      <c r="T37" s="112"/>
      <c r="U37" s="112"/>
      <c r="V37" s="112"/>
      <c r="W37" s="113"/>
      <c r="X37" s="71"/>
      <c r="Y37" s="6"/>
      <c r="AE37" s="6"/>
      <c r="AF37" s="6"/>
      <c r="AG37" s="6"/>
      <c r="AH37" s="6"/>
      <c r="AI37" s="6"/>
    </row>
    <row r="38" spans="1:35" s="7" customFormat="1" ht="18" x14ac:dyDescent="0.15">
      <c r="A38" s="72"/>
      <c r="B38" s="114" t="str">
        <f ca="1">IF(AND($V35="",COUNTIF($L$3:$L$34,"=SYS")&gt;0),"Warning: SysRAM F-Block is being used, do not forget to add jumper CN2-4 to enable SysRAM writing, battery life may suffer.","")</f>
        <v/>
      </c>
      <c r="C38" s="115"/>
      <c r="D38" s="115"/>
      <c r="E38" s="115"/>
      <c r="F38" s="115"/>
      <c r="G38" s="115"/>
      <c r="H38" s="115"/>
      <c r="I38" s="115"/>
      <c r="J38" s="115"/>
      <c r="K38" s="115"/>
      <c r="L38" s="115"/>
      <c r="M38" s="115"/>
      <c r="N38" s="115"/>
      <c r="O38" s="115"/>
      <c r="P38" s="115"/>
      <c r="Q38" s="115"/>
      <c r="R38" s="115"/>
      <c r="S38" s="115"/>
      <c r="T38" s="115"/>
      <c r="U38" s="115"/>
      <c r="V38" s="115"/>
      <c r="W38" s="115"/>
      <c r="X38" s="73"/>
      <c r="Y38" s="6"/>
      <c r="AE38" s="6"/>
      <c r="AF38" s="6"/>
      <c r="AG38" s="6"/>
      <c r="AH38" s="6"/>
      <c r="AI38" s="6"/>
    </row>
  </sheetData>
  <sheetProtection sheet="1" objects="1" scenarios="1"/>
  <mergeCells count="153">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 ref="B31:B32"/>
    <mergeCell ref="C31:C32"/>
    <mergeCell ref="D31:D32"/>
    <mergeCell ref="E31:E32"/>
    <mergeCell ref="F31:F32"/>
    <mergeCell ref="G31:G32"/>
    <mergeCell ref="O31:O32"/>
    <mergeCell ref="V31:V32"/>
    <mergeCell ref="W31:W32"/>
    <mergeCell ref="B29:B30"/>
    <mergeCell ref="C29:C30"/>
    <mergeCell ref="D29:D30"/>
    <mergeCell ref="E29:E30"/>
    <mergeCell ref="F29:F30"/>
    <mergeCell ref="G29:G30"/>
    <mergeCell ref="O29:O30"/>
    <mergeCell ref="V29:V30"/>
    <mergeCell ref="W29:W30"/>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3:B24"/>
    <mergeCell ref="C23:C24"/>
    <mergeCell ref="D23:D24"/>
    <mergeCell ref="E23:E24"/>
    <mergeCell ref="F23:F24"/>
    <mergeCell ref="G23:G24"/>
    <mergeCell ref="O23:O24"/>
    <mergeCell ref="V23:V24"/>
    <mergeCell ref="W23:W24"/>
    <mergeCell ref="B21:B22"/>
    <mergeCell ref="C21:C22"/>
    <mergeCell ref="D21:D22"/>
    <mergeCell ref="E21:E22"/>
    <mergeCell ref="F21:F22"/>
    <mergeCell ref="G21:G22"/>
    <mergeCell ref="O21:O22"/>
    <mergeCell ref="V21:V22"/>
    <mergeCell ref="W21:W22"/>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15:B16"/>
    <mergeCell ref="C15:C16"/>
    <mergeCell ref="D15:D16"/>
    <mergeCell ref="E15:E16"/>
    <mergeCell ref="F15:F16"/>
    <mergeCell ref="G15:G16"/>
    <mergeCell ref="O15:O16"/>
    <mergeCell ref="V15:V16"/>
    <mergeCell ref="W15:W16"/>
    <mergeCell ref="B13:B14"/>
    <mergeCell ref="C13:C14"/>
    <mergeCell ref="D13:D14"/>
    <mergeCell ref="E13:E14"/>
    <mergeCell ref="F13:F14"/>
    <mergeCell ref="G13:G14"/>
    <mergeCell ref="O13:O14"/>
    <mergeCell ref="V13:V14"/>
    <mergeCell ref="W13:W14"/>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7:B8"/>
    <mergeCell ref="C7:C8"/>
    <mergeCell ref="D7:D8"/>
    <mergeCell ref="E7:E8"/>
    <mergeCell ref="F7:F8"/>
    <mergeCell ref="G7:G8"/>
    <mergeCell ref="O7:O8"/>
    <mergeCell ref="V7:V8"/>
    <mergeCell ref="W7:W8"/>
    <mergeCell ref="B5:B6"/>
    <mergeCell ref="C5:C6"/>
    <mergeCell ref="D5:D6"/>
    <mergeCell ref="E5:E6"/>
    <mergeCell ref="F5:F6"/>
    <mergeCell ref="G5:G6"/>
    <mergeCell ref="O5:O6"/>
    <mergeCell ref="V5:V6"/>
    <mergeCell ref="W5:W6"/>
    <mergeCell ref="B1:G1"/>
    <mergeCell ref="I1:M1"/>
    <mergeCell ref="O1:W1"/>
    <mergeCell ref="B3:B4"/>
    <mergeCell ref="C3:C4"/>
    <mergeCell ref="D3:D4"/>
    <mergeCell ref="E3:E4"/>
    <mergeCell ref="F3:F4"/>
    <mergeCell ref="G3:G4"/>
    <mergeCell ref="O3:O4"/>
    <mergeCell ref="V3:V4"/>
    <mergeCell ref="W3:W4"/>
  </mergeCells>
  <dataValidations count="6">
    <dataValidation type="list" allowBlank="1" showInputMessage="1" showErrorMessage="1" sqref="D3:D34" xr:uid="{E0E7AC50-F3A0-1743-B4D6-564A9E2F97D2}">
      <formula1>"RAM,ROM,HCRAM,HCROM"</formula1>
    </dataValidation>
    <dataValidation type="list" allowBlank="1" showInputMessage="1" showErrorMessage="1" sqref="D35:E35" xr:uid="{A9B64B4C-F2C1-094F-B606-F8F3E4169B52}">
      <formula1>"FRAM71B,FRAM71"</formula1>
    </dataValidation>
    <dataValidation type="list" allowBlank="1" showInputMessage="1" showErrorMessage="1" sqref="E3:E34" xr:uid="{0EE92AB0-F2A4-B147-A28A-7CC5DA6737FE}">
      <formula1>"32K,16K,8K/T32K"</formula1>
    </dataValidation>
    <dataValidation type="list" allowBlank="1" showDropDown="1" showInputMessage="1" showErrorMessage="1" sqref="B3:C34" xr:uid="{D673DFF4-906E-8C4C-AE30-FB3659796387}">
      <formula1>"0,1"</formula1>
    </dataValidation>
    <dataValidation type="list" allowBlank="1" showInputMessage="1" showErrorMessage="1" sqref="B5:B34" xr:uid="{B76F3FEC-1756-A24E-B512-4E6484FC57DA}">
      <formula1>"0,1"</formula1>
    </dataValidation>
    <dataValidation type="list" allowBlank="1" showInputMessage="1" showErrorMessage="1" sqref="F3:F34" xr:uid="{0BCD452E-93A0-4B4D-B768-C222324864D1}">
      <formula1>"0,1,2,3,4,5,6,7,8,9,10,11,12,13,14,15"</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27650"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27651"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27652"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27653"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27654"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27655"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27656"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27657"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27658"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27659"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27660"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27661"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27662"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27663"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27664"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27665"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27666"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27667"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27668"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27669"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27670"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27671"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27672"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27673"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27674"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27675"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27676"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27677"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27678"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27679"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27680"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5D96-CE4E-BB4F-A6F2-38498C5F08FB}">
  <sheetPr>
    <pageSetUpPr fitToPage="1"/>
  </sheetPr>
  <dimension ref="A1:AI38"/>
  <sheetViews>
    <sheetView showGridLines="0" showRowColHeaders="0" tabSelected="1" zoomScaleNormal="100" zoomScaleSheetLayoutView="100" workbookViewId="0">
      <selection activeCell="D35" sqref="D35:E35"/>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49"/>
      <c r="B1" s="80" t="s">
        <v>15</v>
      </c>
      <c r="C1" s="81"/>
      <c r="D1" s="81"/>
      <c r="E1" s="81"/>
      <c r="F1" s="81"/>
      <c r="G1" s="81"/>
      <c r="H1" s="50"/>
      <c r="I1" s="80" t="s">
        <v>25</v>
      </c>
      <c r="J1" s="80"/>
      <c r="K1" s="80"/>
      <c r="L1" s="80"/>
      <c r="M1" s="80"/>
      <c r="N1" s="50"/>
      <c r="O1" s="82" t="s">
        <v>17</v>
      </c>
      <c r="P1" s="82"/>
      <c r="Q1" s="82"/>
      <c r="R1" s="82"/>
      <c r="S1" s="82"/>
      <c r="T1" s="82"/>
      <c r="U1" s="82"/>
      <c r="V1" s="82"/>
      <c r="W1" s="82"/>
      <c r="X1" s="51"/>
      <c r="Y1" s="6"/>
      <c r="AE1" s="6"/>
      <c r="AF1" s="6"/>
      <c r="AG1" s="6"/>
      <c r="AH1" s="6"/>
      <c r="AI1" s="6"/>
    </row>
    <row r="2" spans="1:35" s="2" customFormat="1" ht="36" customHeight="1" x14ac:dyDescent="0.15">
      <c r="A2" s="52"/>
      <c r="B2" s="3" t="s">
        <v>0</v>
      </c>
      <c r="C2" s="3" t="s">
        <v>1</v>
      </c>
      <c r="D2" s="13" t="s">
        <v>6</v>
      </c>
      <c r="E2" s="13" t="s">
        <v>7</v>
      </c>
      <c r="F2" s="13" t="s">
        <v>8</v>
      </c>
      <c r="G2" s="13" t="s">
        <v>2</v>
      </c>
      <c r="H2" s="53"/>
      <c r="I2" s="13" t="s">
        <v>9</v>
      </c>
      <c r="J2" s="13" t="s">
        <v>10</v>
      </c>
      <c r="K2" s="13" t="s">
        <v>11</v>
      </c>
      <c r="L2" s="13" t="s">
        <v>12</v>
      </c>
      <c r="M2" s="13" t="s">
        <v>13</v>
      </c>
      <c r="N2" s="53"/>
      <c r="O2" s="13" t="s">
        <v>4</v>
      </c>
      <c r="P2" s="13" t="s">
        <v>5</v>
      </c>
      <c r="Q2" s="13" t="s">
        <v>18</v>
      </c>
      <c r="R2" s="13" t="s">
        <v>19</v>
      </c>
      <c r="S2" s="13" t="s">
        <v>20</v>
      </c>
      <c r="T2" s="13" t="s">
        <v>21</v>
      </c>
      <c r="U2" s="13" t="s">
        <v>22</v>
      </c>
      <c r="V2" s="13" t="s">
        <v>16</v>
      </c>
      <c r="W2" s="13" t="s">
        <v>3</v>
      </c>
      <c r="X2" s="54"/>
    </row>
    <row r="3" spans="1:35" ht="18" customHeight="1" x14ac:dyDescent="0.15">
      <c r="A3" s="55"/>
      <c r="B3" s="83" t="b">
        <v>0</v>
      </c>
      <c r="C3" s="83" t="b">
        <v>0</v>
      </c>
      <c r="D3" s="85"/>
      <c r="E3" s="86"/>
      <c r="F3" s="86"/>
      <c r="G3" s="88"/>
      <c r="H3" s="56"/>
      <c r="I3" s="41" t="str">
        <f>IF($B3=TRUE,IFERROR(MATCH("LCiM",$I4:$I$34,0)+ROW()-1,"LLM"),"")</f>
        <v/>
      </c>
      <c r="J3" s="41" t="str">
        <f>IF($B3=TRUE,IF($D3&lt;&gt;"",IF(OR($D3="ROM",$D3="RAM"),"",IF(OR($D3="HCRAM",$D3="HCROM"),IF($O3=0,IF(OR($E3="32K",AND($E3="8K/T32K",$D$35="FRAM71B")),IF($C3=TRUE,"","LLM"),"ICS"),"ICN"),"IVA")),"MVA"),"")</f>
        <v/>
      </c>
      <c r="K3" s="41" t="str">
        <f>IF($B3=TRUE,IF($E3&lt;&gt;"",IF(OR($E3="32K",$E3="16K",$E3="8K/T32K"),"","IVA"),"MVA"),"")</f>
        <v/>
      </c>
      <c r="L3" s="41" t="str">
        <f>IF($B3=TRUE,IF($F3="","MVA",IF(ISNUMBER($F3)=FALSE,"IVA",IF(OR($F3&lt;0,$F3&gt;15)=TRUE,"IVA",IF($F3=2,"RVA",IF(OR($F3=0,$F3=1)=TRUE,"SYS",""))))),"")</f>
        <v/>
      </c>
      <c r="M3" s="41" t="str">
        <f>IF($B3=TRUE,IF($L4&lt;&gt;"",IF(COUNTIF($L$3:$L$34,CONCATENATE("=",$L4))&gt;1,"DMB",""),""),"")</f>
        <v/>
      </c>
      <c r="N3" s="56"/>
      <c r="O3" s="90" t="str">
        <f>IF($B3=TRUE,0,"")</f>
        <v/>
      </c>
      <c r="P3" s="41" t="str">
        <f>IF($B3=TRUE,DEC2HEX(HEX2DEC("2C000")+($O3*2)+0,5),"")</f>
        <v/>
      </c>
      <c r="Q3" s="41" t="str">
        <f>IF($B3=TRUE,IF($C3=TRUE,8,0),"")</f>
        <v/>
      </c>
      <c r="R3" s="41" t="str">
        <f>IF($B3=TRUE,IF($J3="",IF(OR($D3="ROM",$D3="HCROM"),4,IF(OR($D3="RAM",$D3="HCRAM"),0,"ERR")),"ERR"),"")</f>
        <v/>
      </c>
      <c r="S3" s="41" t="str">
        <f>IF($B3=TRUE,IF($K3="",IF($E3="32K",1,IF($E3="16K",2,IF($E3="8K/T32K",3,"ERR"))),"ERR"),"")</f>
        <v/>
      </c>
      <c r="T3" s="41" t="str">
        <f>IF($B3=TRUE,IF(COUNTIF($Q3:$S3,"=ERR")=0,DEC2HEX($Q3+$R3+$S3),"ERR"),"")</f>
        <v/>
      </c>
      <c r="U3" s="57"/>
      <c r="V3" s="92" t="str">
        <f>IF($B3=TRUE,IF(AND(ISNUMBER(HEX2DEC($T3)),ISNUMBER(HEX2DEC($U4))),CONCATENATE($T3,$U4),""),"")</f>
        <v/>
      </c>
      <c r="W3" s="94" t="str">
        <f>IF(AND($V3&lt;&gt;"",$C3=TRUE,NOT(AND(OR($D3="HCRAM",$D3="HCROM"),$O3=0))),5,"")</f>
        <v/>
      </c>
      <c r="X3" s="58"/>
    </row>
    <row r="4" spans="1:35" ht="18" customHeight="1" x14ac:dyDescent="0.15">
      <c r="A4" s="55"/>
      <c r="B4" s="83"/>
      <c r="C4" s="84"/>
      <c r="D4" s="85"/>
      <c r="E4" s="87"/>
      <c r="F4" s="87"/>
      <c r="G4" s="89"/>
      <c r="H4" s="59"/>
      <c r="I4" s="41" t="str">
        <f>IF($B3=TRUE,IF($C3=TRUE,"LCiM",""),"")</f>
        <v/>
      </c>
      <c r="J4" s="41" t="str">
        <f ca="1">IF($B3=TRUE,IF((ROW()-1)=$I3,"",IF(COUNTIF($I3:$I$34,"=LCiM")&gt;0,IFERROR(IF(STDEV(INDIRECT(""&amp;ADDRESS(ROW($R3),COLUMN($R3),3)&amp;":"&amp;ADDRESS($I3,COLUMN($R3),3)))=0,"","MCT"),"ERR"),"")),"")</f>
        <v/>
      </c>
      <c r="K4" s="41" t="str">
        <f>IF($B3=TRUE,IF($E3&lt;&gt;"",IF($E3="32K",1,IF($E3="16K",2,IF($E3="8K/T32K",IF($D$35="FRAM71B",1,3),ROW()+30))),ROW()+30),"")</f>
        <v/>
      </c>
      <c r="L4" s="41" t="str">
        <f>IF($B3=TRUE,$F3,"")</f>
        <v/>
      </c>
      <c r="M4" s="41" t="str">
        <f ca="1">IF($B3=TRUE,IF((-1+ROW())=$I3,"",IF(COUNTIF($I3:$I$34,"=LCiM")&gt;0,IFERROR(IF(STDEV(INDIRECT(""&amp;ADDRESS(ROW($K4),COLUMN($K4),3)&amp;":"&amp;ADDRESS(($I3+1),COLUMN($K4),3)))=0,"","MCS"),"ERR"),"")),"")</f>
        <v/>
      </c>
      <c r="N4" s="59"/>
      <c r="O4" s="91"/>
      <c r="P4" s="41" t="str">
        <f>IF($B3=TRUE,DEC2HEX(HEX2DEC("2C000")+($O3*2)+1,5),"")</f>
        <v/>
      </c>
      <c r="Q4" s="60"/>
      <c r="R4" s="61"/>
      <c r="S4" s="61"/>
      <c r="T4" s="62"/>
      <c r="U4" s="41" t="str">
        <f>IF($B3=TRUE,IF(OR($L3="",$L3="SYS"),DEC2HEX($F3,1),"ERR"),"")</f>
        <v/>
      </c>
      <c r="V4" s="93"/>
      <c r="W4" s="95"/>
      <c r="X4" s="63"/>
    </row>
    <row r="5" spans="1:35" ht="18" customHeight="1" x14ac:dyDescent="0.15">
      <c r="A5" s="55"/>
      <c r="B5" s="96" t="b">
        <v>0</v>
      </c>
      <c r="C5" s="96" t="b">
        <v>0</v>
      </c>
      <c r="D5" s="98"/>
      <c r="E5" s="100"/>
      <c r="F5" s="101"/>
      <c r="G5" s="102"/>
      <c r="H5" s="56"/>
      <c r="I5" s="42" t="str">
        <f>IF($B5=TRUE,IFERROR(MATCH("LCiM",$I6:$I$34,0)+ROW()-1,"LLM"),"")</f>
        <v/>
      </c>
      <c r="J5" s="42" t="str">
        <f>IF($B5=TRUE,IF($D5&lt;&gt;"",IF(OR($D5="ROM",$D5="RAM"),"",IF(OR($D5="HCRAM",$D5="HCROM"),IF($O5=0,IF($K6=1,IF($C5=TRUE,"","LLM"),"ICS"),"ICN"),"IVA")),"MVA"),"")</f>
        <v/>
      </c>
      <c r="K5" s="42" t="str">
        <f>IF($B5=TRUE,IF($E5&lt;&gt;"",IF(OR($E5="32K",$E5="16K",$E5="8K/T32K"),"","IVA"),"MVA"),"")</f>
        <v/>
      </c>
      <c r="L5" s="42" t="str">
        <f>IF($B5=TRUE,IF($F5="","MVA",IF(ISNUMBER($F5)=FALSE,"IVA",IF(OR($F5&lt;0,$F5&gt;15)=TRUE,"IVA",IF($F5=2,"RVA",IF(OR($F5=0,$F5=1)=TRUE,"SYS",""))))),"")</f>
        <v/>
      </c>
      <c r="M5" s="42" t="str">
        <f>IF($B5=TRUE,IF($L6&lt;&gt;"",IF(COUNTIF($L$3:$L$34,CONCATENATE("=",$L6))&gt;1,"DMB",""),""),"")</f>
        <v/>
      </c>
      <c r="N5" s="56"/>
      <c r="O5" s="104" t="str">
        <f>IF($B5=TRUE,ROWS($O$3:$O3)-(COUNTBLANK($O$3:$O3)),"")</f>
        <v/>
      </c>
      <c r="P5" s="42" t="str">
        <f>IF($B5=TRUE,DEC2HEX(HEX2DEC("2C000")+($O5*2)+0,5),"")</f>
        <v/>
      </c>
      <c r="Q5" s="42" t="str">
        <f>IF($B5=TRUE,IF($C5=TRUE,8,0),"")</f>
        <v/>
      </c>
      <c r="R5" s="42" t="str">
        <f>IF($B5=TRUE,IF($J5="",IF(OR($D5="ROM",$D5="HCROM"),4,IF(OR($D5="RAM",$D5="HCRAM"),0,"ERR")),"ERR"),"")</f>
        <v/>
      </c>
      <c r="S5" s="42" t="str">
        <f>IF($B5=TRUE,IF($K5="",IF($E5="32K",1,IF($E5="16K",2,IF($E5="8K/T32K",3,"ERR"))),"ERR"),"")</f>
        <v/>
      </c>
      <c r="T5" s="42" t="str">
        <f>IF($B5=TRUE,IF(COUNTIF($Q5:$S5,"=ERR")=0,DEC2HEX($Q5+$R5+$S5),"ERR"),"")</f>
        <v/>
      </c>
      <c r="U5" s="57"/>
      <c r="V5" s="106" t="str">
        <f>IF($B5=TRUE,IF(AND(ISNUMBER(HEX2DEC($T5)),ISNUMBER(HEX2DEC($U6))),CONCATENATE($T5,$U6),""),"")</f>
        <v/>
      </c>
      <c r="W5" s="108" t="str">
        <f>IF(AND($V5&lt;&gt;"",$C5=TRUE,NOT(AND(OR($D5="HCRAM",$D5="HCROM"),$O5=0))),((ROWS($W$3:$W4)+(-COUNTBLANK($W$3:$W4)))/100)+5,"")</f>
        <v/>
      </c>
      <c r="X5" s="58"/>
    </row>
    <row r="6" spans="1:35" ht="18" customHeight="1" x14ac:dyDescent="0.15">
      <c r="A6" s="55"/>
      <c r="B6" s="97"/>
      <c r="C6" s="97"/>
      <c r="D6" s="99"/>
      <c r="E6" s="99"/>
      <c r="F6" s="99"/>
      <c r="G6" s="103"/>
      <c r="H6" s="59"/>
      <c r="I6" s="42" t="str">
        <f>IF($B5=TRUE,IF($C5=TRUE,"LCiM",""),"")</f>
        <v/>
      </c>
      <c r="J6" s="42" t="str">
        <f ca="1">IF($B5=TRUE,IF((ROW()-1)=$I5,"",IF(COUNTIF($I5:$I$34,"=LCiM")&gt;0,IFERROR(IF(STDEV(INDIRECT(""&amp;ADDRESS(ROW($R5),COLUMN($R5),3)&amp;":"&amp;ADDRESS($I5,COLUMN($R5),3)))=0,"","MCT"),"ERR"),"")),"")</f>
        <v/>
      </c>
      <c r="K6" s="42" t="str">
        <f>IF($B5=TRUE,IF($E5&lt;&gt;"",IF($E5="32K",1,IF($E5="16K",2,IF($E5="8K/T32K",IF($D$35="FRAM71B",1,3),ROW()+30))),ROW()+30),"")</f>
        <v/>
      </c>
      <c r="L6" s="42" t="str">
        <f>IF($B5=TRUE,$F5,"")</f>
        <v/>
      </c>
      <c r="M6" s="42" t="str">
        <f ca="1">IF($B5=TRUE,IF((-1+ROW())=$I5,"",IF(COUNTIF($I5:$I$34,"=LCiM")&gt;0,IFERROR(IF(STDEV(INDIRECT(""&amp;ADDRESS(ROW($K6),COLUMN($K6),3)&amp;":"&amp;ADDRESS(($I5+1),COLUMN($K6),3)))=0,"","MCS"),"ERR"),"")),"")</f>
        <v/>
      </c>
      <c r="N6" s="59"/>
      <c r="O6" s="105"/>
      <c r="P6" s="42" t="str">
        <f>IF($B5=TRUE,DEC2HEX(HEX2DEC("2C000")+($O5*2)+1,5),"")</f>
        <v/>
      </c>
      <c r="Q6" s="60"/>
      <c r="R6" s="61"/>
      <c r="S6" s="61"/>
      <c r="T6" s="62"/>
      <c r="U6" s="42" t="str">
        <f>IF($B5=TRUE,IF(OR($L5="",$L5="SYS"),DEC2HEX($F5,1),"ERR"),"")</f>
        <v/>
      </c>
      <c r="V6" s="107"/>
      <c r="W6" s="109"/>
      <c r="X6" s="63"/>
    </row>
    <row r="7" spans="1:35" ht="18" customHeight="1" x14ac:dyDescent="0.15">
      <c r="A7" s="55"/>
      <c r="B7" s="83" t="b">
        <v>0</v>
      </c>
      <c r="C7" s="83" t="b">
        <v>0</v>
      </c>
      <c r="D7" s="85"/>
      <c r="E7" s="86"/>
      <c r="F7" s="86"/>
      <c r="G7" s="88"/>
      <c r="H7" s="56"/>
      <c r="I7" s="41" t="str">
        <f>IF($B7=TRUE,IFERROR(MATCH("LCiM",$I8:$I$34,0)+ROW()-1,"LLM"),"")</f>
        <v/>
      </c>
      <c r="J7" s="41" t="str">
        <f>IF($B7=TRUE,IF($D7&lt;&gt;"",IF(OR($D7="ROM",$D7="RAM"),"",IF(OR($D7="HCRAM",$D7="HCROM"),IF($O7=0,IF($K8=1,IF($C7=TRUE,"","LLM"),"ICS"),"ICN"),"IVA")),"MVA"),"")</f>
        <v/>
      </c>
      <c r="K7" s="41" t="str">
        <f>IF($B7=TRUE,IF($E7&lt;&gt;"",IF(OR($E7="32K",$E7="16K",$E7="8K/T32K"),"","IVA"),"MVA"),"")</f>
        <v/>
      </c>
      <c r="L7" s="41" t="str">
        <f>IF($B7=TRUE,IF($F7="","MVA",IF(ISNUMBER($F7)=FALSE,"IVA",IF(OR($F7&lt;0,$F7&gt;15)=TRUE,"IVA",IF($F7=2,"RVA",IF(OR($F7=0,$F7=1)=TRUE,"SYS",""))))),"")</f>
        <v/>
      </c>
      <c r="M7" s="41" t="str">
        <f>IF($B7=TRUE,IF($L8&lt;&gt;"",IF(COUNTIF($L$3:$L$34,CONCATENATE("=",$L8))&gt;1,"DMB",""),""),"")</f>
        <v/>
      </c>
      <c r="N7" s="56"/>
      <c r="O7" s="90" t="str">
        <f>IF($B7=TRUE,ROWS($O$3:$O5)-(COUNTBLANK($O$3:$O5)),"")</f>
        <v/>
      </c>
      <c r="P7" s="41" t="str">
        <f>IF($B7=TRUE,DEC2HEX(HEX2DEC("2C000")+($O7*2)+0,5),"")</f>
        <v/>
      </c>
      <c r="Q7" s="41" t="str">
        <f>IF($B7=TRUE,IF($C7=TRUE,8,0),"")</f>
        <v/>
      </c>
      <c r="R7" s="41" t="str">
        <f>IF($B7=TRUE,IF($J7="",IF(OR($D7="ROM",$D7="HCROM"),4,IF(OR($D7="RAM",$D7="HCRAM"),0,"ERR")),"ERR"),"")</f>
        <v/>
      </c>
      <c r="S7" s="41" t="str">
        <f>IF($B7=TRUE,IF($K7="",IF($E7="32K",1,IF($E7="16K",2,IF($E7="8K/T32K",3,"ERR"))),"ERR"),"")</f>
        <v/>
      </c>
      <c r="T7" s="41" t="str">
        <f>IF($B7=TRUE,IF(COUNTIF($Q7:$S7,"=ERR")=0,DEC2HEX($Q7+$R7+$S7),"ERR"),"")</f>
        <v/>
      </c>
      <c r="U7" s="57"/>
      <c r="V7" s="92" t="str">
        <f>IF($B7=TRUE,IF(AND(ISNUMBER(HEX2DEC($T7)),ISNUMBER(HEX2DEC($U8))),CONCATENATE($T7,$U8),""),"")</f>
        <v/>
      </c>
      <c r="W7" s="94" t="str">
        <f>IF(AND($V7&lt;&gt;"",$C7=TRUE,NOT(AND(OR($D7="HCRAM",$D7="HCROM"),$O7=0))),((ROWS($W$3:$W6)+(-COUNTBLANK($W$3:$W6)))/100)+5,"")</f>
        <v/>
      </c>
      <c r="X7" s="58"/>
    </row>
    <row r="8" spans="1:35" ht="18" customHeight="1" x14ac:dyDescent="0.15">
      <c r="A8" s="55"/>
      <c r="B8" s="84"/>
      <c r="C8" s="84"/>
      <c r="D8" s="87"/>
      <c r="E8" s="87"/>
      <c r="F8" s="87"/>
      <c r="G8" s="89"/>
      <c r="H8" s="59"/>
      <c r="I8" s="41" t="str">
        <f>IF($B7=TRUE,IF($C7=TRUE,"LCiM",""),"")</f>
        <v/>
      </c>
      <c r="J8" s="41" t="str">
        <f ca="1">IF($B7=TRUE,IF((ROW()-1)=$I7,"",IF(COUNTIF($I7:$I$34,"=LCiM")&gt;0,IFERROR(IF(STDEV(INDIRECT(""&amp;ADDRESS(ROW($R7),COLUMN($R7),3)&amp;":"&amp;ADDRESS($I7,COLUMN($R7),3)))=0,"","MCT"),"ERR"),"")),"")</f>
        <v/>
      </c>
      <c r="K8" s="41" t="str">
        <f>IF($B7=TRUE,IF($E7&lt;&gt;"",IF($E7="32K",1,IF($E7="16K",2,IF($E7="8K/T32K",IF($D$35="FRAM71B",1,3),ROW()+30))),ROW()+30),"")</f>
        <v/>
      </c>
      <c r="L8" s="41" t="str">
        <f>IF($B7=TRUE,$F7,"")</f>
        <v/>
      </c>
      <c r="M8" s="41" t="str">
        <f ca="1">IF($B7=TRUE,IF((-1+ROW())=$I7,"",IF(COUNTIF($I7:$I$34,"=LCiM")&gt;0,IFERROR(IF(STDEV(INDIRECT(""&amp;ADDRESS(ROW($K8),COLUMN($K8),3)&amp;":"&amp;ADDRESS(($I7+1),COLUMN($K8),3)))=0,"","MCS"),"ERR"),"")),"")</f>
        <v/>
      </c>
      <c r="N8" s="59"/>
      <c r="O8" s="91"/>
      <c r="P8" s="41" t="str">
        <f>IF($B7=TRUE,DEC2HEX(HEX2DEC("2C000")+($O7*2)+1,5),"")</f>
        <v/>
      </c>
      <c r="Q8" s="60"/>
      <c r="R8" s="61"/>
      <c r="S8" s="61"/>
      <c r="T8" s="62"/>
      <c r="U8" s="41" t="str">
        <f>IF($B7=TRUE,IF(OR($L7="",$L7="SYS"),DEC2HEX($F7,1),"ERR"),"")</f>
        <v/>
      </c>
      <c r="V8" s="93"/>
      <c r="W8" s="95"/>
      <c r="X8" s="63"/>
    </row>
    <row r="9" spans="1:35" ht="18" customHeight="1" x14ac:dyDescent="0.15">
      <c r="A9" s="55"/>
      <c r="B9" s="96" t="b">
        <v>0</v>
      </c>
      <c r="C9" s="96" t="b">
        <v>0</v>
      </c>
      <c r="D9" s="98"/>
      <c r="E9" s="100"/>
      <c r="F9" s="101"/>
      <c r="G9" s="102"/>
      <c r="H9" s="56"/>
      <c r="I9" s="42" t="str">
        <f>IF($B9=TRUE,IFERROR(MATCH("LCiM",$I10:$I$34,0)+ROW()-1,"LLM"),"")</f>
        <v/>
      </c>
      <c r="J9" s="42" t="str">
        <f>IF($B9=TRUE,IF($D9&lt;&gt;"",IF(OR($D9="ROM",$D9="RAM"),"",IF(OR($D9="HCRAM",$D9="HCROM"),IF($O9=0,IF($K10=1,IF($C9=TRUE,"","LLM"),"ICS"),"ICN"),"IVA")),"MVA"),"")</f>
        <v/>
      </c>
      <c r="K9" s="42" t="str">
        <f>IF($B9=TRUE,IF($E9&lt;&gt;"",IF(OR($E9="32K",$E9="16K",$E9="8K/T32K"),"","IVA"),"MVA"),"")</f>
        <v/>
      </c>
      <c r="L9" s="42" t="str">
        <f>IF($B9=TRUE,IF($F9="","MVA",IF(ISNUMBER($F9)=FALSE,"IVA",IF(OR($F9&lt;0,$F9&gt;15)=TRUE,"IVA",IF($F9=2,"RVA",IF(OR($F9=0,$F9=1)=TRUE,"SYS",""))))),"")</f>
        <v/>
      </c>
      <c r="M9" s="42" t="str">
        <f>IF($B9=TRUE,IF($L10&lt;&gt;"",IF(COUNTIF($L$3:$L$34,CONCATENATE("=",$L10))&gt;1,"DMB",""),""),"")</f>
        <v/>
      </c>
      <c r="N9" s="56"/>
      <c r="O9" s="104" t="str">
        <f>IF($B9=TRUE,ROWS($O$3:$O7)-(COUNTBLANK($O$3:$O7)),"")</f>
        <v/>
      </c>
      <c r="P9" s="42" t="str">
        <f>IF($B9=TRUE,DEC2HEX(HEX2DEC("2C000")+($O9*2)+0,5),"")</f>
        <v/>
      </c>
      <c r="Q9" s="42" t="str">
        <f>IF($B9=TRUE,IF($C9=TRUE,8,0),"")</f>
        <v/>
      </c>
      <c r="R9" s="42" t="str">
        <f>IF($B9=TRUE,IF($J9="",IF(OR($D9="ROM",$D9="HCROM"),4,IF(OR($D9="RAM",$D9="HCRAM"),0,"ERR")),"ERR"),"")</f>
        <v/>
      </c>
      <c r="S9" s="42" t="str">
        <f>IF($B9=TRUE,IF($K9="",IF($E9="32K",1,IF($E9="16K",2,IF($E9="8K/T32K",3,"ERR"))),"ERR"),"")</f>
        <v/>
      </c>
      <c r="T9" s="42" t="str">
        <f>IF($B9=TRUE,IF(COUNTIF($Q9:$S9,"=ERR")=0,DEC2HEX($Q9+$R9+$S9),"ERR"),"")</f>
        <v/>
      </c>
      <c r="U9" s="57"/>
      <c r="V9" s="106" t="str">
        <f>IF($B9=TRUE,IF(AND(ISNUMBER(HEX2DEC($T9)),ISNUMBER(HEX2DEC($U10))),CONCATENATE($T9,$U10),""),"")</f>
        <v/>
      </c>
      <c r="W9" s="108" t="str">
        <f>IF(AND($V9&lt;&gt;"",$C9=TRUE,NOT(AND(OR($D9="HCRAM",$D9="HCROM"),$O9=0))),((ROWS($W$3:$W8)+(-COUNTBLANK($W$3:$W8)))/100)+5,"")</f>
        <v/>
      </c>
      <c r="X9" s="58"/>
    </row>
    <row r="10" spans="1:35" ht="18" customHeight="1" x14ac:dyDescent="0.15">
      <c r="A10" s="55"/>
      <c r="B10" s="97"/>
      <c r="C10" s="97"/>
      <c r="D10" s="99"/>
      <c r="E10" s="99"/>
      <c r="F10" s="99"/>
      <c r="G10" s="103"/>
      <c r="H10" s="59"/>
      <c r="I10" s="42" t="str">
        <f>IF($B9=TRUE,IF($C9=TRUE,"LCiM",""),"")</f>
        <v/>
      </c>
      <c r="J10" s="42" t="str">
        <f ca="1">IF($B9=TRUE,IF((ROW()-1)=$I9,"",IF(COUNTIF($I9:$I$34,"=LCiM")&gt;0,IFERROR(IF(STDEV(INDIRECT(""&amp;ADDRESS(ROW($R9),COLUMN($R9),3)&amp;":"&amp;ADDRESS($I9,COLUMN($R9),3)))=0,"","MCT"),"ERR"),"")),"")</f>
        <v/>
      </c>
      <c r="K10" s="42" t="str">
        <f>IF($B9=TRUE,IF($E9&lt;&gt;"",IF($E9="32K",1,IF($E9="16K",2,IF($E9="8K/T32K",IF($D$35="FRAM71B",1,3),ROW()+30))),ROW()+30),"")</f>
        <v/>
      </c>
      <c r="L10" s="42" t="str">
        <f>IF($B9=TRUE,$F9,"")</f>
        <v/>
      </c>
      <c r="M10" s="42" t="str">
        <f ca="1">IF($B9=TRUE,IF((-1+ROW())=$I9,"",IF(COUNTIF($I9:$I$34,"=LCiM")&gt;0,IFERROR(IF(STDEV(INDIRECT(""&amp;ADDRESS(ROW($K10),COLUMN($K10),3)&amp;":"&amp;ADDRESS(($I9+1),COLUMN($K10),3)))=0,"","MCS"),"ERR"),"")),"")</f>
        <v/>
      </c>
      <c r="N10" s="59"/>
      <c r="O10" s="105"/>
      <c r="P10" s="42" t="str">
        <f>IF($B9=TRUE,DEC2HEX(HEX2DEC("2C000")+($O9*2)+1,5),"")</f>
        <v/>
      </c>
      <c r="Q10" s="60"/>
      <c r="R10" s="61"/>
      <c r="S10" s="61"/>
      <c r="T10" s="62"/>
      <c r="U10" s="42" t="str">
        <f>IF($B9=TRUE,IF(OR($L9="",$L9="SYS"),DEC2HEX($F9,1),"ERR"),"")</f>
        <v/>
      </c>
      <c r="V10" s="107"/>
      <c r="W10" s="109"/>
      <c r="X10" s="63"/>
    </row>
    <row r="11" spans="1:35" ht="18" customHeight="1" x14ac:dyDescent="0.15">
      <c r="A11" s="55"/>
      <c r="B11" s="83" t="b">
        <v>0</v>
      </c>
      <c r="C11" s="83" t="b">
        <v>0</v>
      </c>
      <c r="D11" s="85"/>
      <c r="E11" s="86"/>
      <c r="F11" s="86"/>
      <c r="G11" s="88"/>
      <c r="H11" s="56"/>
      <c r="I11" s="41" t="str">
        <f>IF($B11=TRUE,IFERROR(MATCH("LCiM",$I12:$I$34,0)+ROW()-1,"LLM"),"")</f>
        <v/>
      </c>
      <c r="J11" s="41" t="str">
        <f>IF($B11=TRUE,IF($D11&lt;&gt;"",IF(OR($D11="ROM",$D11="RAM"),"",IF(OR($D11="HCRAM",$D11="HCROM"),IF($O11=0,IF($K12=1,IF($C11=TRUE,"","LLM"),"ICS"),"ICN"),"IVA")),"MVA"),"")</f>
        <v/>
      </c>
      <c r="K11" s="41" t="str">
        <f>IF($B11=TRUE,IF($E11&lt;&gt;"",IF(OR($E11="32K",$E11="16K",$E11="8K/T32K"),"","IVA"),"MVA"),"")</f>
        <v/>
      </c>
      <c r="L11" s="41" t="str">
        <f>IF($B11=TRUE,IF($F11="","MVA",IF(ISNUMBER($F11)=FALSE,"IVA",IF(OR($F11&lt;0,$F11&gt;15)=TRUE,"IVA",IF($F11=2,"RVA",IF(OR($F11=0,$F11=1)=TRUE,"SYS",""))))),"")</f>
        <v/>
      </c>
      <c r="M11" s="41" t="str">
        <f>IF($B11=TRUE,IF($L12&lt;&gt;"",IF(COUNTIF($L$3:$L$34,CONCATENATE("=",$L12))&gt;1,"DMB",""),""),"")</f>
        <v/>
      </c>
      <c r="N11" s="56"/>
      <c r="O11" s="90" t="str">
        <f>IF($B11=TRUE,ROWS($O$3:$O9)-(COUNTBLANK($O$3:$O9)),"")</f>
        <v/>
      </c>
      <c r="P11" s="41" t="str">
        <f>IF($B11=TRUE,DEC2HEX(HEX2DEC("2C000")+($O11*2)+0,5),"")</f>
        <v/>
      </c>
      <c r="Q11" s="41" t="str">
        <f>IF($B11=TRUE,IF($C11=TRUE,8,0),"")</f>
        <v/>
      </c>
      <c r="R11" s="41" t="str">
        <f>IF($B11=TRUE,IF($J11="",IF(OR($D11="ROM",$D11="HCROM"),4,IF(OR($D11="RAM",$D11="HCRAM"),0,"ERR")),"ERR"),"")</f>
        <v/>
      </c>
      <c r="S11" s="41" t="str">
        <f>IF($B11=TRUE,IF($K11="",IF($E11="32K",1,IF($E11="16K",2,IF($E11="8K/T32K",3,"ERR"))),"ERR"),"")</f>
        <v/>
      </c>
      <c r="T11" s="41" t="str">
        <f>IF($B11=TRUE,IF(COUNTIF($Q11:$S11,"=ERR")=0,DEC2HEX($Q11+$R11+$S11),"ERR"),"")</f>
        <v/>
      </c>
      <c r="U11" s="57"/>
      <c r="V11" s="92" t="str">
        <f>IF($B11=TRUE,IF(AND(ISNUMBER(HEX2DEC($T11)),ISNUMBER(HEX2DEC($U12))),CONCATENATE($T11,$U12),""),"")</f>
        <v/>
      </c>
      <c r="W11" s="94" t="str">
        <f>IF(AND($V11&lt;&gt;"",$C11=TRUE,NOT(AND(OR($D11="HCRAM",$D11="HCROM"),$O11=0))),((ROWS($W$3:$W10)+(-COUNTBLANK($W$3:$W10)))/100)+5,"")</f>
        <v/>
      </c>
      <c r="X11" s="58"/>
    </row>
    <row r="12" spans="1:35" ht="18" customHeight="1" x14ac:dyDescent="0.15">
      <c r="A12" s="55"/>
      <c r="B12" s="84"/>
      <c r="C12" s="84"/>
      <c r="D12" s="87"/>
      <c r="E12" s="87"/>
      <c r="F12" s="87"/>
      <c r="G12" s="89"/>
      <c r="H12" s="59"/>
      <c r="I12" s="41" t="str">
        <f>IF($B11=TRUE,IF($C11=TRUE,"LCiM",""),"")</f>
        <v/>
      </c>
      <c r="J12" s="41" t="str">
        <f ca="1">IF($B11=TRUE,IF((ROW()-1)=$I11,"",IF(COUNTIF($I11:$I$34,"=LCiM")&gt;0,IFERROR(IF(STDEV(INDIRECT(""&amp;ADDRESS(ROW($R11),COLUMN($R11),3)&amp;":"&amp;ADDRESS($I11,COLUMN($R11),3)))=0,"","MCT"),"ERR"),"")),"")</f>
        <v/>
      </c>
      <c r="K12" s="41" t="str">
        <f>IF($B11=TRUE,IF($E11&lt;&gt;"",IF($E11="32K",1,IF($E11="16K",2,IF($E11="8K/T32K",IF($D$35="FRAM71B",1,3),ROW()+30))),ROW()+30),"")</f>
        <v/>
      </c>
      <c r="L12" s="41" t="str">
        <f>IF($B11=TRUE,$F11,"")</f>
        <v/>
      </c>
      <c r="M12" s="41" t="str">
        <f ca="1">IF($B11=TRUE,IF((-1+ROW())=$I11,"",IF(COUNTIF($I11:$I$34,"=LCiM")&gt;0,IFERROR(IF(STDEV(INDIRECT(""&amp;ADDRESS(ROW($K12),COLUMN($K12),3)&amp;":"&amp;ADDRESS(($I11+1),COLUMN($K12),3)))=0,"","MCS"),"ERR"),"")),"")</f>
        <v/>
      </c>
      <c r="N12" s="59"/>
      <c r="O12" s="91"/>
      <c r="P12" s="41" t="str">
        <f>IF($B11=TRUE,DEC2HEX(HEX2DEC("2C000")+($O11*2)+1,5),"")</f>
        <v/>
      </c>
      <c r="Q12" s="60"/>
      <c r="R12" s="61"/>
      <c r="S12" s="61"/>
      <c r="T12" s="62"/>
      <c r="U12" s="41" t="str">
        <f>IF($B11=TRUE,IF(OR($L11="",$L11="SYS"),DEC2HEX($F11,1),"ERR"),"")</f>
        <v/>
      </c>
      <c r="V12" s="93"/>
      <c r="W12" s="95"/>
      <c r="X12" s="63"/>
    </row>
    <row r="13" spans="1:35" ht="18" customHeight="1" x14ac:dyDescent="0.15">
      <c r="A13" s="55"/>
      <c r="B13" s="96" t="b">
        <v>0</v>
      </c>
      <c r="C13" s="96" t="b">
        <v>0</v>
      </c>
      <c r="D13" s="98"/>
      <c r="E13" s="100"/>
      <c r="F13" s="101"/>
      <c r="G13" s="102"/>
      <c r="H13" s="56"/>
      <c r="I13" s="42" t="str">
        <f>IF($B13=TRUE,IFERROR(MATCH("LCiM",$I14:$I$34,0)+ROW()-1,"LLM"),"")</f>
        <v/>
      </c>
      <c r="J13" s="42" t="str">
        <f>IF($B13=TRUE,IF($D13&lt;&gt;"",IF(OR($D13="ROM",$D13="RAM"),"",IF(OR($D13="HCRAM",$D13="HCROM"),IF($O13=0,IF($K14=1,IF($C13=TRUE,"","LLM"),"ICS"),"ICN"),"IVA")),"MVA"),"")</f>
        <v/>
      </c>
      <c r="K13" s="42" t="str">
        <f>IF($B13=TRUE,IF($E13&lt;&gt;"",IF(OR($E13="32K",$E13="16K",$E13="8K/T32K"),"","IVA"),"MVA"),"")</f>
        <v/>
      </c>
      <c r="L13" s="42" t="str">
        <f>IF($B13=TRUE,IF($F13="","MVA",IF(ISNUMBER($F13)=FALSE,"IVA",IF(OR($F13&lt;0,$F13&gt;15)=TRUE,"IVA",IF($F13=2,"RVA",IF(OR($F13=0,$F13=1)=TRUE,"SYS",""))))),"")</f>
        <v/>
      </c>
      <c r="M13" s="42" t="str">
        <f>IF($B13=TRUE,IF($L14&lt;&gt;"",IF(COUNTIF($L$3:$L$34,CONCATENATE("=",$L14))&gt;1,"DMB",""),""),"")</f>
        <v/>
      </c>
      <c r="N13" s="56"/>
      <c r="O13" s="104" t="str">
        <f>IF($B13=TRUE,ROWS($O$3:$O11)-(COUNTBLANK($O$3:$O11)),"")</f>
        <v/>
      </c>
      <c r="P13" s="42" t="str">
        <f>IF($B13=TRUE,DEC2HEX(HEX2DEC("2C000")+($O13*2)+0,5),"")</f>
        <v/>
      </c>
      <c r="Q13" s="42" t="str">
        <f>IF($B13=TRUE,IF($C13=TRUE,8,0),"")</f>
        <v/>
      </c>
      <c r="R13" s="42" t="str">
        <f>IF($B13=TRUE,IF($J13="",IF(OR($D13="ROM",$D13="HCROM"),4,IF(OR($D13="RAM",$D13="HCRAM"),0,"ERR")),"ERR"),"")</f>
        <v/>
      </c>
      <c r="S13" s="42" t="str">
        <f>IF($B13=TRUE,IF($K13="",IF($E13="32K",1,IF($E13="16K",2,IF($E13="8K/T32K",3,"ERR"))),"ERR"),"")</f>
        <v/>
      </c>
      <c r="T13" s="42" t="str">
        <f>IF($B13=TRUE,IF(COUNTIF($Q13:$S13,"=ERR")=0,DEC2HEX($Q13+$R13+$S13),"ERR"),"")</f>
        <v/>
      </c>
      <c r="U13" s="57"/>
      <c r="V13" s="106" t="str">
        <f>IF($B13=TRUE,IF(AND(ISNUMBER(HEX2DEC($T13)),ISNUMBER(HEX2DEC($U14))),CONCATENATE($T13,$U14),""),"")</f>
        <v/>
      </c>
      <c r="W13" s="108" t="str">
        <f>IF(AND($V13&lt;&gt;"",$C13=TRUE,NOT(AND(OR($D13="HCRAM",$D13="HCROM"),$O13=0))),((ROWS($W$3:$W12)+(-COUNTBLANK($W$3:$W12)))/100)+5,"")</f>
        <v/>
      </c>
      <c r="X13" s="58"/>
    </row>
    <row r="14" spans="1:35" ht="18" customHeight="1" x14ac:dyDescent="0.15">
      <c r="A14" s="55"/>
      <c r="B14" s="97"/>
      <c r="C14" s="97"/>
      <c r="D14" s="99"/>
      <c r="E14" s="99"/>
      <c r="F14" s="99"/>
      <c r="G14" s="103"/>
      <c r="H14" s="59"/>
      <c r="I14" s="42" t="str">
        <f>IF($B13=TRUE,IF($C13=TRUE,"LCiM",""),"")</f>
        <v/>
      </c>
      <c r="J14" s="42" t="str">
        <f ca="1">IF($B13=TRUE,IF((ROW()-1)=$I13,"",IF(COUNTIF($I13:$I$34,"=LCiM")&gt;0,IFERROR(IF(STDEV(INDIRECT(""&amp;ADDRESS(ROW($R13),COLUMN($R13),3)&amp;":"&amp;ADDRESS($I13,COLUMN($R13),3)))=0,"","MCT"),"ERR"),"")),"")</f>
        <v/>
      </c>
      <c r="K14" s="42" t="str">
        <f>IF($B13=TRUE,IF($E13&lt;&gt;"",IF($E13="32K",1,IF($E13="16K",2,IF($E13="8K/T32K",IF($D$35="FRAM71B",1,3),ROW()+30))),ROW()+30),"")</f>
        <v/>
      </c>
      <c r="L14" s="42" t="str">
        <f>IF($B13=TRUE,$F13,"")</f>
        <v/>
      </c>
      <c r="M14" s="42" t="str">
        <f ca="1">IF($B13=TRUE,IF((-1+ROW())=$I13,"",IF(COUNTIF($I13:$I$34,"=LCiM")&gt;0,IFERROR(IF(STDEV(INDIRECT(""&amp;ADDRESS(ROW($K14),COLUMN($K14),3)&amp;":"&amp;ADDRESS(($I13+1),COLUMN($K14),3)))=0,"","MCS"),"ERR"),"")),"")</f>
        <v/>
      </c>
      <c r="N14" s="59"/>
      <c r="O14" s="105"/>
      <c r="P14" s="42" t="str">
        <f>IF($B13=TRUE,DEC2HEX(HEX2DEC("2C000")+($O13*2)+1,5),"")</f>
        <v/>
      </c>
      <c r="Q14" s="60"/>
      <c r="R14" s="61"/>
      <c r="S14" s="61"/>
      <c r="T14" s="62"/>
      <c r="U14" s="42" t="str">
        <f>IF($B13=TRUE,IF(OR($L13="",$L13="SYS"),DEC2HEX($F13,1),"ERR"),"")</f>
        <v/>
      </c>
      <c r="V14" s="107"/>
      <c r="W14" s="109"/>
      <c r="X14" s="63"/>
    </row>
    <row r="15" spans="1:35" ht="18" customHeight="1" x14ac:dyDescent="0.15">
      <c r="A15" s="55"/>
      <c r="B15" s="83" t="b">
        <v>0</v>
      </c>
      <c r="C15" s="83" t="b">
        <v>0</v>
      </c>
      <c r="D15" s="85"/>
      <c r="E15" s="86"/>
      <c r="F15" s="86"/>
      <c r="G15" s="88"/>
      <c r="H15" s="56"/>
      <c r="I15" s="41" t="str">
        <f>IF($B15=TRUE,IFERROR(MATCH("LCiM",$I16:$I$34,0)+ROW()-1,"LLM"),"")</f>
        <v/>
      </c>
      <c r="J15" s="41" t="str">
        <f>IF($B15=TRUE,IF($D15&lt;&gt;"",IF(OR($D15="ROM",$D15="RAM"),"",IF(OR($D15="HCRAM",$D15="HCROM"),IF($O15=0,IF($K16=1,IF($C15=TRUE,"","LLM"),"ICS"),"ICN"),"IVA")),"MVA"),"")</f>
        <v/>
      </c>
      <c r="K15" s="41" t="str">
        <f>IF($B15=TRUE,IF($E15&lt;&gt;"",IF(OR($E15="32K",$E15="16K",$E15="8K/T32K"),"","IVA"),"MVA"),"")</f>
        <v/>
      </c>
      <c r="L15" s="41" t="str">
        <f>IF($B15=TRUE,IF($F15="","MVA",IF(ISNUMBER($F15)=FALSE,"IVA",IF(OR($F15&lt;0,$F15&gt;15)=TRUE,"IVA",IF($F15=2,"RVA",IF(OR($F15=0,$F15=1)=TRUE,"SYS",""))))),"")</f>
        <v/>
      </c>
      <c r="M15" s="41" t="str">
        <f>IF($B15=TRUE,IF($L16&lt;&gt;"",IF(COUNTIF($L$3:$L$34,CONCATENATE("=",$L16))&gt;1,"DMB",""),""),"")</f>
        <v/>
      </c>
      <c r="N15" s="56"/>
      <c r="O15" s="90" t="str">
        <f>IF($B15=TRUE,ROWS($O$3:$O13)-(COUNTBLANK($O$3:$O13)),"")</f>
        <v/>
      </c>
      <c r="P15" s="41" t="str">
        <f>IF($B15=TRUE,DEC2HEX(HEX2DEC("2C000")+($O15*2)+0,5),"")</f>
        <v/>
      </c>
      <c r="Q15" s="41" t="str">
        <f>IF($B15=TRUE,IF($C15=TRUE,8,0),"")</f>
        <v/>
      </c>
      <c r="R15" s="41" t="str">
        <f>IF($B15=TRUE,IF($J15="",IF(OR($D15="ROM",$D15="HCROM"),4,IF(OR($D15="RAM",$D15="HCRAM"),0,"ERR")),"ERR"),"")</f>
        <v/>
      </c>
      <c r="S15" s="41" t="str">
        <f>IF($B15=TRUE,IF($K15="",IF($E15="32K",1,IF($E15="16K",2,IF($E15="8K/T32K",3,"ERR"))),"ERR"),"")</f>
        <v/>
      </c>
      <c r="T15" s="41" t="str">
        <f>IF($B15=TRUE,IF(COUNTIF($Q15:$S15,"=ERR")=0,DEC2HEX($Q15+$R15+$S15),"ERR"),"")</f>
        <v/>
      </c>
      <c r="U15" s="57"/>
      <c r="V15" s="92" t="str">
        <f>IF($B15=TRUE,IF(AND(ISNUMBER(HEX2DEC($T15)),ISNUMBER(HEX2DEC($U16))),CONCATENATE($T15,$U16),""),"")</f>
        <v/>
      </c>
      <c r="W15" s="94" t="str">
        <f>IF(AND($V15&lt;&gt;"",$C15=TRUE,NOT(AND(OR($D15="HCRAM",$D15="HCROM"),$O15=0))),((ROWS($W$3:$W14)+(-COUNTBLANK($W$3:$W14)))/100)+5,"")</f>
        <v/>
      </c>
      <c r="X15" s="58"/>
    </row>
    <row r="16" spans="1:35" ht="18" customHeight="1" x14ac:dyDescent="0.15">
      <c r="A16" s="55"/>
      <c r="B16" s="84"/>
      <c r="C16" s="84"/>
      <c r="D16" s="87"/>
      <c r="E16" s="87"/>
      <c r="F16" s="87"/>
      <c r="G16" s="89"/>
      <c r="H16" s="59"/>
      <c r="I16" s="41" t="str">
        <f>IF($B15=TRUE,IF($C15=TRUE,"LCiM",""),"")</f>
        <v/>
      </c>
      <c r="J16" s="41" t="str">
        <f ca="1">IF($B15=TRUE,IF((ROW()-1)=$I15,"",IF(COUNTIF($I15:$I$34,"=LCiM")&gt;0,IFERROR(IF(STDEV(INDIRECT(""&amp;ADDRESS(ROW($R15),COLUMN($R15),3)&amp;":"&amp;ADDRESS($I15,COLUMN($R15),3)))=0,"","MCT"),"ERR"),"")),"")</f>
        <v/>
      </c>
      <c r="K16" s="41" t="str">
        <f>IF($B15=TRUE,IF($E15&lt;&gt;"",IF($E15="32K",1,IF($E15="16K",2,IF($E15="8K/T32K",IF($D$35="FRAM71B",1,3),ROW()+30))),ROW()+30),"")</f>
        <v/>
      </c>
      <c r="L16" s="41" t="str">
        <f>IF($B15=TRUE,$F15,"")</f>
        <v/>
      </c>
      <c r="M16" s="41" t="str">
        <f ca="1">IF($B15=TRUE,IF((-1+ROW())=$I15,"",IF(COUNTIF($I15:$I$34,"=LCiM")&gt;0,IFERROR(IF(STDEV(INDIRECT(""&amp;ADDRESS(ROW($K16),COLUMN($K16),3)&amp;":"&amp;ADDRESS(($I15+1),COLUMN($K16),3)))=0,"","MCS"),"ERR"),"")),"")</f>
        <v/>
      </c>
      <c r="N16" s="59"/>
      <c r="O16" s="91"/>
      <c r="P16" s="41" t="str">
        <f>IF($B15=TRUE,DEC2HEX(HEX2DEC("2C000")+($O15*2)+1,5),"")</f>
        <v/>
      </c>
      <c r="Q16" s="60"/>
      <c r="R16" s="61"/>
      <c r="S16" s="61"/>
      <c r="T16" s="62"/>
      <c r="U16" s="41" t="str">
        <f>IF($B15=TRUE,IF(OR($L15="",$L15="SYS"),DEC2HEX($F15,1),"ERR"),"")</f>
        <v/>
      </c>
      <c r="V16" s="93"/>
      <c r="W16" s="95"/>
      <c r="X16" s="63"/>
    </row>
    <row r="17" spans="1:24" ht="18" customHeight="1" x14ac:dyDescent="0.15">
      <c r="A17" s="55"/>
      <c r="B17" s="96" t="b">
        <v>0</v>
      </c>
      <c r="C17" s="96" t="b">
        <v>0</v>
      </c>
      <c r="D17" s="98"/>
      <c r="E17" s="100"/>
      <c r="F17" s="101"/>
      <c r="G17" s="102"/>
      <c r="H17" s="56"/>
      <c r="I17" s="42" t="str">
        <f>IF($B17=TRUE,IFERROR(MATCH("LCiM",$I18:$I$34,0)+ROW()-1,"LLM"),"")</f>
        <v/>
      </c>
      <c r="J17" s="42" t="str">
        <f>IF($B17=TRUE,IF($D17&lt;&gt;"",IF(OR($D17="ROM",$D17="RAM"),"",IF(OR($D17="HCRAM",$D17="HCROM"),IF($O17=0,IF($K18=1,IF($C17=TRUE,"","LLM"),"ICS"),"ICN"),"IVA")),"MVA"),"")</f>
        <v/>
      </c>
      <c r="K17" s="42" t="str">
        <f>IF($B17=TRUE,IF($E17&lt;&gt;"",IF(OR($E17="32K",$E17="16K",$E17="8K/T32K"),"","IVA"),"MVA"),"")</f>
        <v/>
      </c>
      <c r="L17" s="42" t="str">
        <f>IF($B17=TRUE,IF($F17="","MVA",IF(ISNUMBER($F17)=FALSE,"IVA",IF(OR($F17&lt;0,$F17&gt;15)=TRUE,"IVA",IF($F17=2,"RVA",IF(OR($F17=0,$F17=1)=TRUE,"SYS",""))))),"")</f>
        <v/>
      </c>
      <c r="M17" s="42" t="str">
        <f>IF($B17=TRUE,IF($L18&lt;&gt;"",IF(COUNTIF($L$3:$L$34,CONCATENATE("=",$L18))&gt;1,"DMB",""),""),"")</f>
        <v/>
      </c>
      <c r="N17" s="56"/>
      <c r="O17" s="104" t="str">
        <f>IF($B17=TRUE,ROWS($O$3:$O15)-(COUNTBLANK($O$3:$O15)),"")</f>
        <v/>
      </c>
      <c r="P17" s="42" t="str">
        <f>IF($B17=TRUE,DEC2HEX(HEX2DEC("2C000")+($O17*2)+0,5),"")</f>
        <v/>
      </c>
      <c r="Q17" s="42" t="str">
        <f>IF($B17=TRUE,IF($C17=TRUE,8,0),"")</f>
        <v/>
      </c>
      <c r="R17" s="42" t="str">
        <f>IF($B17=TRUE,IF($J17="",IF(OR($D17="ROM",$D17="HCROM"),4,IF(OR($D17="RAM",$D17="HCRAM"),0,"ERR")),"ERR"),"")</f>
        <v/>
      </c>
      <c r="S17" s="42" t="str">
        <f>IF($B17=TRUE,IF($K17="",IF($E17="32K",1,IF($E17="16K",2,IF($E17="8K/T32K",3,"ERR"))),"ERR"),"")</f>
        <v/>
      </c>
      <c r="T17" s="42" t="str">
        <f>IF($B17=TRUE,IF(COUNTIF($Q17:$S17,"=ERR")=0,DEC2HEX($Q17+$R17+$S17),"ERR"),"")</f>
        <v/>
      </c>
      <c r="U17" s="57"/>
      <c r="V17" s="106" t="str">
        <f>IF($B17=TRUE,IF(AND(ISNUMBER(HEX2DEC($T17)),ISNUMBER(HEX2DEC($U18))),CONCATENATE($T17,$U18),""),"")</f>
        <v/>
      </c>
      <c r="W17" s="108" t="str">
        <f>IF(AND($V17&lt;&gt;"",$C17=TRUE,NOT(AND(OR($D17="HCRAM",$D17="HCROM"),$O17=0))),((ROWS($W$3:$W16)+(-COUNTBLANK($W$3:$W16)))/100)+5,"")</f>
        <v/>
      </c>
      <c r="X17" s="58"/>
    </row>
    <row r="18" spans="1:24" ht="18" customHeight="1" x14ac:dyDescent="0.15">
      <c r="A18" s="55"/>
      <c r="B18" s="97"/>
      <c r="C18" s="97"/>
      <c r="D18" s="99"/>
      <c r="E18" s="99"/>
      <c r="F18" s="99"/>
      <c r="G18" s="103"/>
      <c r="H18" s="59"/>
      <c r="I18" s="42" t="str">
        <f>IF($B17=TRUE,IF($C17=TRUE,"LCiM",""),"")</f>
        <v/>
      </c>
      <c r="J18" s="42" t="str">
        <f ca="1">IF($B17=TRUE,IF((ROW()-1)=$I17,"",IF(COUNTIF($I17:$I$34,"=LCiM")&gt;0,IFERROR(IF(STDEV(INDIRECT(""&amp;ADDRESS(ROW($R17),COLUMN($R17),3)&amp;":"&amp;ADDRESS($I17,COLUMN($R17),3)))=0,"","MCT"),"ERR"),"")),"")</f>
        <v/>
      </c>
      <c r="K18" s="42" t="str">
        <f>IF($B17=TRUE,IF($E17&lt;&gt;"",IF($E17="32K",1,IF($E17="16K",2,IF($E17="8K/T32K",IF($D$35="FRAM71B",1,3),ROW()+30))),ROW()+30),"")</f>
        <v/>
      </c>
      <c r="L18" s="42" t="str">
        <f>IF($B17=TRUE,$F17,"")</f>
        <v/>
      </c>
      <c r="M18" s="42" t="str">
        <f ca="1">IF($B17=TRUE,IF((-1+ROW())=$I17,"",IF(COUNTIF($I17:$I$34,"=LCiM")&gt;0,IFERROR(IF(STDEV(INDIRECT(""&amp;ADDRESS(ROW($K18),COLUMN($K18),3)&amp;":"&amp;ADDRESS(($I17+1),COLUMN($K18),3)))=0,"","MCS"),"ERR"),"")),"")</f>
        <v/>
      </c>
      <c r="N18" s="59"/>
      <c r="O18" s="105"/>
      <c r="P18" s="42" t="str">
        <f>IF($B17=TRUE,DEC2HEX(HEX2DEC("2C000")+($O17*2)+1,5),"")</f>
        <v/>
      </c>
      <c r="Q18" s="60"/>
      <c r="R18" s="61"/>
      <c r="S18" s="61"/>
      <c r="T18" s="62"/>
      <c r="U18" s="42" t="str">
        <f>IF($B17=TRUE,IF(OR($L17="",$L17="SYS"),DEC2HEX($F17,1),"ERR"),"")</f>
        <v/>
      </c>
      <c r="V18" s="107"/>
      <c r="W18" s="109"/>
      <c r="X18" s="63"/>
    </row>
    <row r="19" spans="1:24" ht="18" customHeight="1" x14ac:dyDescent="0.15">
      <c r="A19" s="55"/>
      <c r="B19" s="83" t="b">
        <v>0</v>
      </c>
      <c r="C19" s="83" t="b">
        <v>0</v>
      </c>
      <c r="D19" s="85"/>
      <c r="E19" s="86"/>
      <c r="F19" s="86"/>
      <c r="G19" s="88"/>
      <c r="H19" s="56"/>
      <c r="I19" s="41" t="str">
        <f>IF($B19=TRUE,IFERROR(MATCH("LCiM",$I20:$I$34,0)+ROW()-1,"LLM"),"")</f>
        <v/>
      </c>
      <c r="J19" s="41" t="str">
        <f>IF($B19=TRUE,IF($D19&lt;&gt;"",IF(OR($D19="ROM",$D19="RAM"),"",IF(OR($D19="HCRAM",$D19="HCROM"),IF($O19=0,IF($K20=1,IF($C19=TRUE,"","LLM"),"ICS"),"ICN"),"IVA")),"MVA"),"")</f>
        <v/>
      </c>
      <c r="K19" s="41" t="str">
        <f>IF($B19=TRUE,IF($E19&lt;&gt;"",IF(OR($E19="32K",$E19="16K",$E19="8K/T32K"),"","IVA"),"MVA"),"")</f>
        <v/>
      </c>
      <c r="L19" s="41" t="str">
        <f>IF($B19=TRUE,IF($F19="","MVA",IF(ISNUMBER($F19)=FALSE,"IVA",IF(OR($F19&lt;0,$F19&gt;15)=TRUE,"IVA",IF($F19=2,"RVA",IF(OR($F19=0,$F19=1)=TRUE,"SYS",""))))),"")</f>
        <v/>
      </c>
      <c r="M19" s="41" t="str">
        <f>IF($B19=TRUE,IF($L20&lt;&gt;"",IF(COUNTIF($L$3:$L$34,CONCATENATE("=",$L20))&gt;1,"DMB",""),""),"")</f>
        <v/>
      </c>
      <c r="N19" s="56"/>
      <c r="O19" s="90" t="str">
        <f>IF($B19=TRUE,ROWS($O$3:$O17)-(COUNTBLANK($O$3:$O17)),"")</f>
        <v/>
      </c>
      <c r="P19" s="41" t="str">
        <f>IF($B19=TRUE,DEC2HEX(HEX2DEC("2C000")+($O19*2)+0,5),"")</f>
        <v/>
      </c>
      <c r="Q19" s="41" t="str">
        <f>IF($B19=TRUE,IF($C19=TRUE,8,0),"")</f>
        <v/>
      </c>
      <c r="R19" s="41" t="str">
        <f>IF($B19=TRUE,IF($J19="",IF(OR($D19="ROM",$D19="HCROM"),4,IF(OR($D19="RAM",$D19="HCRAM"),0,"ERR")),"ERR"),"")</f>
        <v/>
      </c>
      <c r="S19" s="41" t="str">
        <f>IF($B19=TRUE,IF($K19="",IF($E19="32K",1,IF($E19="16K",2,IF($E19="8K/T32K",3,"ERR"))),"ERR"),"")</f>
        <v/>
      </c>
      <c r="T19" s="41" t="str">
        <f>IF($B19=TRUE,IF(COUNTIF($Q19:$S19,"=ERR")=0,DEC2HEX($Q19+$R19+$S19),"ERR"),"")</f>
        <v/>
      </c>
      <c r="U19" s="57"/>
      <c r="V19" s="92" t="str">
        <f>IF($B19=TRUE,IF(AND(ISNUMBER(HEX2DEC($T19)),ISNUMBER(HEX2DEC($U20))),CONCATENATE($T19,$U20),""),"")</f>
        <v/>
      </c>
      <c r="W19" s="94" t="str">
        <f>IF(AND($V19&lt;&gt;"",$C19=TRUE,NOT(AND(OR($D19="HCRAM",$D19="HCROM"),$O19=0))),((ROWS($W$3:$W18)+(-COUNTBLANK($W$3:$W18)))/100)+5,"")</f>
        <v/>
      </c>
      <c r="X19" s="58"/>
    </row>
    <row r="20" spans="1:24" ht="18" customHeight="1" x14ac:dyDescent="0.15">
      <c r="A20" s="55"/>
      <c r="B20" s="84"/>
      <c r="C20" s="84"/>
      <c r="D20" s="87"/>
      <c r="E20" s="87"/>
      <c r="F20" s="87"/>
      <c r="G20" s="89"/>
      <c r="H20" s="59"/>
      <c r="I20" s="41" t="str">
        <f>IF($B19=TRUE,IF($C19=TRUE,"LCiM",""),"")</f>
        <v/>
      </c>
      <c r="J20" s="41" t="str">
        <f ca="1">IF($B19=TRUE,IF((ROW()-1)=$I19,"",IF(COUNTIF($I19:$I$34,"=LCiM")&gt;0,IFERROR(IF(STDEV(INDIRECT(""&amp;ADDRESS(ROW($R19),COLUMN($R19),3)&amp;":"&amp;ADDRESS($I19,COLUMN($R19),3)))=0,"","MCT"),"ERR"),"")),"")</f>
        <v/>
      </c>
      <c r="K20" s="41" t="str">
        <f>IF($B19=TRUE,IF($E19&lt;&gt;"",IF($E19="32K",1,IF($E19="16K",2,IF($E19="8K/T32K",IF($D$35="FRAM71B",1,3),ROW()+30))),ROW()+30),"")</f>
        <v/>
      </c>
      <c r="L20" s="41" t="str">
        <f>IF($B19=TRUE,$F19,"")</f>
        <v/>
      </c>
      <c r="M20" s="41" t="str">
        <f ca="1">IF($B19=TRUE,IF((-1+ROW())=$I19,"",IF(COUNTIF($I19:$I$34,"=LCiM")&gt;0,IFERROR(IF(STDEV(INDIRECT(""&amp;ADDRESS(ROW($K20),COLUMN($K20),3)&amp;":"&amp;ADDRESS(($I19+1),COLUMN($K20),3)))=0,"","MCS"),"ERR"),"")),"")</f>
        <v/>
      </c>
      <c r="N20" s="59"/>
      <c r="O20" s="91"/>
      <c r="P20" s="41" t="str">
        <f>IF($B19=TRUE,DEC2HEX(HEX2DEC("2C000")+($O19*2)+1,5),"")</f>
        <v/>
      </c>
      <c r="Q20" s="60"/>
      <c r="R20" s="61"/>
      <c r="S20" s="61"/>
      <c r="T20" s="62"/>
      <c r="U20" s="41" t="str">
        <f>IF($B19=TRUE,IF(OR($L19="",$L19="SYS"),DEC2HEX($F19,1),"ERR"),"")</f>
        <v/>
      </c>
      <c r="V20" s="93"/>
      <c r="W20" s="95"/>
      <c r="X20" s="63"/>
    </row>
    <row r="21" spans="1:24" ht="18" customHeight="1" x14ac:dyDescent="0.15">
      <c r="A21" s="55"/>
      <c r="B21" s="96" t="b">
        <v>0</v>
      </c>
      <c r="C21" s="96" t="b">
        <v>0</v>
      </c>
      <c r="D21" s="98"/>
      <c r="E21" s="100"/>
      <c r="F21" s="101"/>
      <c r="G21" s="102"/>
      <c r="H21" s="56"/>
      <c r="I21" s="42" t="str">
        <f>IF($B21=TRUE,IFERROR(MATCH("LCiM",$I22:$I$34,0)+ROW()-1,"LLM"),"")</f>
        <v/>
      </c>
      <c r="J21" s="42" t="str">
        <f>IF($B21=TRUE,IF($D21&lt;&gt;"",IF(OR($D21="ROM",$D21="RAM"),"",IF(OR($D21="HCRAM",$D21="HCROM"),IF($O21=0,IF($K22=1,IF($C21=TRUE,"","LLM"),"ICS"),"ICN"),"IVA")),"MVA"),"")</f>
        <v/>
      </c>
      <c r="K21" s="42" t="str">
        <f>IF($B21=TRUE,IF($E21&lt;&gt;"",IF(OR($E21="32K",$E21="16K",$E21="8K/T32K"),"","IVA"),"MVA"),"")</f>
        <v/>
      </c>
      <c r="L21" s="42" t="str">
        <f>IF($B21=TRUE,IF($F21="","MVA",IF(ISNUMBER($F21)=FALSE,"IVA",IF(OR($F21&lt;0,$F21&gt;15)=TRUE,"IVA",IF($F21=2,"RVA",IF(OR($F21=0,$F21=1)=TRUE,"SYS",""))))),"")</f>
        <v/>
      </c>
      <c r="M21" s="42" t="str">
        <f>IF($B21=TRUE,IF($L22&lt;&gt;"",IF(COUNTIF($L$3:$L$34,CONCATENATE("=",$L22))&gt;1,"DMB",""),""),"")</f>
        <v/>
      </c>
      <c r="N21" s="56"/>
      <c r="O21" s="104" t="str">
        <f>IF($B21=TRUE,ROWS($O$3:$O19)-(COUNTBLANK($O$3:$O19)),"")</f>
        <v/>
      </c>
      <c r="P21" s="42" t="str">
        <f>IF($B21=TRUE,DEC2HEX(HEX2DEC("2C000")+($O21*2)+0,5),"")</f>
        <v/>
      </c>
      <c r="Q21" s="42" t="str">
        <f>IF($B21=TRUE,IF($C21=TRUE,8,0),"")</f>
        <v/>
      </c>
      <c r="R21" s="42" t="str">
        <f>IF($B21=TRUE,IF($J21="",IF(OR($D21="ROM",$D21="HCROM"),4,IF(OR($D21="RAM",$D21="HCRAM"),0,"ERR")),"ERR"),"")</f>
        <v/>
      </c>
      <c r="S21" s="42" t="str">
        <f>IF($B21=TRUE,IF($K21="",IF($E21="32K",1,IF($E21="16K",2,IF($E21="8K/T32K",3,"ERR"))),"ERR"),"")</f>
        <v/>
      </c>
      <c r="T21" s="42" t="str">
        <f>IF($B21=TRUE,IF(COUNTIF($Q21:$S21,"=ERR")=0,DEC2HEX($Q21+$R21+$S21),"ERR"),"")</f>
        <v/>
      </c>
      <c r="U21" s="57"/>
      <c r="V21" s="106" t="str">
        <f>IF($B21=TRUE,IF(AND(ISNUMBER(HEX2DEC($T21)),ISNUMBER(HEX2DEC($U22))),CONCATENATE($T21,$U22),""),"")</f>
        <v/>
      </c>
      <c r="W21" s="108" t="str">
        <f>IF(AND($V21&lt;&gt;"",$C21=TRUE,NOT(AND(OR($D21="HCRAM",$D21="HCROM"),$O21=0))),((ROWS($W$3:$W20)+(-COUNTBLANK($W$3:$W20)))/100)+5,"")</f>
        <v/>
      </c>
      <c r="X21" s="58"/>
    </row>
    <row r="22" spans="1:24" ht="18" customHeight="1" x14ac:dyDescent="0.15">
      <c r="A22" s="55"/>
      <c r="B22" s="97"/>
      <c r="C22" s="97"/>
      <c r="D22" s="99"/>
      <c r="E22" s="99"/>
      <c r="F22" s="99"/>
      <c r="G22" s="103"/>
      <c r="H22" s="59"/>
      <c r="I22" s="42" t="str">
        <f>IF($B21=TRUE,IF($C21=TRUE,"LCiM",""),"")</f>
        <v/>
      </c>
      <c r="J22" s="42" t="str">
        <f ca="1">IF($B21=TRUE,IF((ROW()-1)=$I21,"",IF(COUNTIF($I21:$I$34,"=LCiM")&gt;0,IFERROR(IF(STDEV(INDIRECT(""&amp;ADDRESS(ROW($R21),COLUMN($R21),3)&amp;":"&amp;ADDRESS($I21,COLUMN($R21),3)))=0,"","MCT"),"ERR"),"")),"")</f>
        <v/>
      </c>
      <c r="K22" s="42" t="str">
        <f>IF($B21=TRUE,IF($E21&lt;&gt;"",IF($E21="32K",1,IF($E21="16K",2,IF($E21="8K/T32K",IF($D$35="FRAM71B",1,3),ROW()+30))),ROW()+30),"")</f>
        <v/>
      </c>
      <c r="L22" s="42" t="str">
        <f>IF($B21=TRUE,$F21,"")</f>
        <v/>
      </c>
      <c r="M22" s="42" t="str">
        <f ca="1">IF($B21=TRUE,IF((-1+ROW())=$I21,"",IF(COUNTIF($I21:$I$34,"=LCiM")&gt;0,IFERROR(IF(STDEV(INDIRECT(""&amp;ADDRESS(ROW($K22),COLUMN($K22),3)&amp;":"&amp;ADDRESS(($I21+1),COLUMN($K22),3)))=0,"","MCS"),"ERR"),"")),"")</f>
        <v/>
      </c>
      <c r="N22" s="59"/>
      <c r="O22" s="105"/>
      <c r="P22" s="42" t="str">
        <f>IF($B21=TRUE,DEC2HEX(HEX2DEC("2C000")+($O21*2)+1,5),"")</f>
        <v/>
      </c>
      <c r="Q22" s="60"/>
      <c r="R22" s="61"/>
      <c r="S22" s="61"/>
      <c r="T22" s="62"/>
      <c r="U22" s="42" t="str">
        <f>IF($B21=TRUE,IF(OR($L21="",$L21="SYS"),DEC2HEX($F21,1),"ERR"),"")</f>
        <v/>
      </c>
      <c r="V22" s="107"/>
      <c r="W22" s="109"/>
      <c r="X22" s="63"/>
    </row>
    <row r="23" spans="1:24" ht="18" customHeight="1" x14ac:dyDescent="0.15">
      <c r="A23" s="55"/>
      <c r="B23" s="83" t="b">
        <v>0</v>
      </c>
      <c r="C23" s="83" t="b">
        <v>0</v>
      </c>
      <c r="D23" s="85"/>
      <c r="E23" s="86"/>
      <c r="F23" s="86"/>
      <c r="G23" s="88"/>
      <c r="H23" s="56"/>
      <c r="I23" s="41" t="str">
        <f>IF($B23=TRUE,IFERROR(MATCH("LCiM",$I24:$I$34,0)+ROW()-1,"LLM"),"")</f>
        <v/>
      </c>
      <c r="J23" s="41" t="str">
        <f>IF($B23=TRUE,IF($D23&lt;&gt;"",IF(OR($D23="ROM",$D23="RAM"),"",IF(OR($D23="HCRAM",$D23="HCROM"),IF($O23=0,IF($K24=1,IF($C23=TRUE,"","LLM"),"ICS"),"ICN"),"IVA")),"MVA"),"")</f>
        <v/>
      </c>
      <c r="K23" s="41" t="str">
        <f>IF($B23=TRUE,IF($E23&lt;&gt;"",IF(OR($E23="32K",$E23="16K",$E23="8K/T32K"),"","IVA"),"MVA"),"")</f>
        <v/>
      </c>
      <c r="L23" s="41" t="str">
        <f>IF($B23=TRUE,IF($F23="","MVA",IF(ISNUMBER($F23)=FALSE,"IVA",IF(OR($F23&lt;0,$F23&gt;15)=TRUE,"IVA",IF($F23=2,"RVA",IF(OR($F23=0,$F23=1)=TRUE,"SYS",""))))),"")</f>
        <v/>
      </c>
      <c r="M23" s="41" t="str">
        <f>IF($B23=TRUE,IF($L24&lt;&gt;"",IF(COUNTIF($L$3:$L$34,CONCATENATE("=",$L24))&gt;1,"DMB",""),""),"")</f>
        <v/>
      </c>
      <c r="N23" s="56"/>
      <c r="O23" s="90" t="str">
        <f>IF($B23=TRUE,ROWS($O$3:$O21)-(COUNTBLANK($O$3:$O21)),"")</f>
        <v/>
      </c>
      <c r="P23" s="41" t="str">
        <f>IF($B23=TRUE,DEC2HEX(HEX2DEC("2C000")+($O23*2)+0,5),"")</f>
        <v/>
      </c>
      <c r="Q23" s="41" t="str">
        <f>IF($B23=TRUE,IF($C23=TRUE,8,0),"")</f>
        <v/>
      </c>
      <c r="R23" s="41" t="str">
        <f>IF($B23=TRUE,IF($J23="",IF(OR($D23="ROM",$D23="HCROM"),4,IF(OR($D23="RAM",$D23="HCRAM"),0,"ERR")),"ERR"),"")</f>
        <v/>
      </c>
      <c r="S23" s="41" t="str">
        <f>IF($B23=TRUE,IF($K23="",IF($E23="32K",1,IF($E23="16K",2,IF($E23="8K/T32K",3,"ERR"))),"ERR"),"")</f>
        <v/>
      </c>
      <c r="T23" s="41" t="str">
        <f>IF($B23=TRUE,IF(COUNTIF($Q23:$S23,"=ERR")=0,DEC2HEX($Q23+$R23+$S23),"ERR"),"")</f>
        <v/>
      </c>
      <c r="U23" s="57"/>
      <c r="V23" s="92" t="str">
        <f>IF($B23=TRUE,IF(AND(ISNUMBER(HEX2DEC($T23)),ISNUMBER(HEX2DEC($U24))),CONCATENATE($T23,$U24),""),"")</f>
        <v/>
      </c>
      <c r="W23" s="94" t="str">
        <f>IF(AND($V23&lt;&gt;"",$C23=TRUE,NOT(AND(OR($D23="HCRAM",$D23="HCROM"),$O23=0))),((ROWS($W$3:$W22)+(-COUNTBLANK($W$3:$W22)))/100)+5,"")</f>
        <v/>
      </c>
      <c r="X23" s="58"/>
    </row>
    <row r="24" spans="1:24" ht="18" customHeight="1" x14ac:dyDescent="0.15">
      <c r="A24" s="55"/>
      <c r="B24" s="84"/>
      <c r="C24" s="84"/>
      <c r="D24" s="87"/>
      <c r="E24" s="87"/>
      <c r="F24" s="87"/>
      <c r="G24" s="89"/>
      <c r="H24" s="59"/>
      <c r="I24" s="41" t="str">
        <f>IF($B23=TRUE,IF($C23=TRUE,"LCiM",""),"")</f>
        <v/>
      </c>
      <c r="J24" s="41" t="str">
        <f ca="1">IF($B23=TRUE,IF((ROW()-1)=$I23,"",IF(COUNTIF($I23:$I$34,"=LCiM")&gt;0,IFERROR(IF(STDEV(INDIRECT(""&amp;ADDRESS(ROW($R23),COLUMN($R23),3)&amp;":"&amp;ADDRESS($I23,COLUMN($R23),3)))=0,"","MCT"),"ERR"),"")),"")</f>
        <v/>
      </c>
      <c r="K24" s="41" t="str">
        <f>IF($B23=TRUE,IF($E23&lt;&gt;"",IF($E23="32K",1,IF($E23="16K",2,IF($E23="8K/T32K",IF($D$35="FRAM71B",1,3),ROW()+30))),ROW()+30),"")</f>
        <v/>
      </c>
      <c r="L24" s="41" t="str">
        <f>IF($B23=TRUE,$F23,"")</f>
        <v/>
      </c>
      <c r="M24" s="41" t="str">
        <f ca="1">IF($B23=TRUE,IF((-1+ROW())=$I23,"",IF(COUNTIF($I23:$I$34,"=LCiM")&gt;0,IFERROR(IF(STDEV(INDIRECT(""&amp;ADDRESS(ROW($K24),COLUMN($K24),3)&amp;":"&amp;ADDRESS(($I23+1),COLUMN($K24),3)))=0,"","MCS"),"ERR"),"")),"")</f>
        <v/>
      </c>
      <c r="N24" s="59"/>
      <c r="O24" s="91"/>
      <c r="P24" s="41" t="str">
        <f>IF($B23=TRUE,DEC2HEX(HEX2DEC("2C000")+($O23*2)+1,5),"")</f>
        <v/>
      </c>
      <c r="Q24" s="60"/>
      <c r="R24" s="61"/>
      <c r="S24" s="61"/>
      <c r="T24" s="62"/>
      <c r="U24" s="41" t="str">
        <f>IF($B23=TRUE,IF(OR($L23="",$L23="SYS"),DEC2HEX($F23,1),"ERR"),"")</f>
        <v/>
      </c>
      <c r="V24" s="93"/>
      <c r="W24" s="95"/>
      <c r="X24" s="63"/>
    </row>
    <row r="25" spans="1:24" ht="18" customHeight="1" x14ac:dyDescent="0.15">
      <c r="A25" s="55"/>
      <c r="B25" s="96" t="b">
        <v>0</v>
      </c>
      <c r="C25" s="96" t="b">
        <v>0</v>
      </c>
      <c r="D25" s="98"/>
      <c r="E25" s="100"/>
      <c r="F25" s="101"/>
      <c r="G25" s="102"/>
      <c r="H25" s="56"/>
      <c r="I25" s="42" t="str">
        <f>IF($B25=TRUE,IFERROR(MATCH("LCiM",$I26:$I$34,0)+ROW()-1,"LLM"),"")</f>
        <v/>
      </c>
      <c r="J25" s="42" t="str">
        <f>IF($B25=TRUE,IF($D25&lt;&gt;"",IF(OR($D25="ROM",$D25="RAM"),"",IF(OR($D25="HCRAM",$D25="HCROM"),IF($O25=0,IF($K26=1,IF($C25=TRUE,"","LLM"),"ICS"),"ICN"),"IVA")),"MVA"),"")</f>
        <v/>
      </c>
      <c r="K25" s="42" t="str">
        <f>IF($B25=TRUE,IF($E25&lt;&gt;"",IF(OR($E25="32K",$E25="16K",$E25="8K/T32K"),"","IVA"),"MVA"),"")</f>
        <v/>
      </c>
      <c r="L25" s="42" t="str">
        <f>IF($B25=TRUE,IF($F25="","MVA",IF(ISNUMBER($F25)=FALSE,"IVA",IF(OR($F25&lt;0,$F25&gt;15)=TRUE,"IVA",IF($F25=2,"RVA",IF(OR($F25=0,$F25=1)=TRUE,"SYS",""))))),"")</f>
        <v/>
      </c>
      <c r="M25" s="42" t="str">
        <f>IF($B25=TRUE,IF($L26&lt;&gt;"",IF(COUNTIF($L$3:$L$34,CONCATENATE("=",$L26))&gt;1,"DMB",""),""),"")</f>
        <v/>
      </c>
      <c r="N25" s="56"/>
      <c r="O25" s="104" t="str">
        <f>IF($B25=TRUE,ROWS($O$3:$O23)-(COUNTBLANK($O$3:$O23)),"")</f>
        <v/>
      </c>
      <c r="P25" s="42" t="str">
        <f>IF($B25=TRUE,DEC2HEX(HEX2DEC("2C000")+($O25*2)+0,5),"")</f>
        <v/>
      </c>
      <c r="Q25" s="42" t="str">
        <f>IF($B25=TRUE,IF($C25=TRUE,8,0),"")</f>
        <v/>
      </c>
      <c r="R25" s="42" t="str">
        <f>IF($B25=TRUE,IF($J25="",IF(OR($D25="ROM",$D25="HCROM"),4,IF(OR($D25="RAM",$D25="HCRAM"),0,"ERR")),"ERR"),"")</f>
        <v/>
      </c>
      <c r="S25" s="42" t="str">
        <f>IF($B25=TRUE,IF($K25="",IF($E25="32K",1,IF($E25="16K",2,IF($E25="8K/T32K",3,"ERR"))),"ERR"),"")</f>
        <v/>
      </c>
      <c r="T25" s="42" t="str">
        <f>IF($B25=TRUE,IF(COUNTIF($Q25:$S25,"=ERR")=0,DEC2HEX($Q25+$R25+$S25),"ERR"),"")</f>
        <v/>
      </c>
      <c r="U25" s="57"/>
      <c r="V25" s="106" t="str">
        <f>IF($B25=TRUE,IF(AND(ISNUMBER(HEX2DEC($T25)),ISNUMBER(HEX2DEC($U26))),CONCATENATE($T25,$U26),""),"")</f>
        <v/>
      </c>
      <c r="W25" s="108" t="str">
        <f>IF(AND($V25&lt;&gt;"",$C25=TRUE,NOT(AND(OR($D25="HCRAM",$D25="HCROM"),$O25=0))),((ROWS($W$3:$W24)+(-COUNTBLANK($W$3:$W24)))/100)+5,"")</f>
        <v/>
      </c>
      <c r="X25" s="58"/>
    </row>
    <row r="26" spans="1:24" ht="18" customHeight="1" x14ac:dyDescent="0.15">
      <c r="A26" s="55"/>
      <c r="B26" s="97"/>
      <c r="C26" s="97"/>
      <c r="D26" s="99"/>
      <c r="E26" s="99"/>
      <c r="F26" s="99"/>
      <c r="G26" s="103"/>
      <c r="H26" s="59"/>
      <c r="I26" s="42" t="str">
        <f>IF($B25=TRUE,IF($C25=TRUE,"LCiM",""),"")</f>
        <v/>
      </c>
      <c r="J26" s="42" t="str">
        <f ca="1">IF($B25=TRUE,IF((ROW()-1)=$I25,"",IF(COUNTIF($I25:$I$34,"=LCiM")&gt;0,IFERROR(IF(STDEV(INDIRECT(""&amp;ADDRESS(ROW($R25),COLUMN($R25),3)&amp;":"&amp;ADDRESS($I25,COLUMN($R25),3)))=0,"","MCT"),"ERR"),"")),"")</f>
        <v/>
      </c>
      <c r="K26" s="42" t="str">
        <f>IF($B25=TRUE,IF($E25&lt;&gt;"",IF($E25="32K",1,IF($E25="16K",2,IF($E25="8K/T32K",IF($D$35="FRAM71B",1,3),ROW()+30))),ROW()+30),"")</f>
        <v/>
      </c>
      <c r="L26" s="42" t="str">
        <f>IF($B25=TRUE,$F25,"")</f>
        <v/>
      </c>
      <c r="M26" s="42" t="str">
        <f ca="1">IF($B25=TRUE,IF((-1+ROW())=$I25,"",IF(COUNTIF($I25:$I$34,"=LCiM")&gt;0,IFERROR(IF(STDEV(INDIRECT(""&amp;ADDRESS(ROW($K26),COLUMN($K26),3)&amp;":"&amp;ADDRESS(($I25+1),COLUMN($K26),3)))=0,"","MCS"),"ERR"),"")),"")</f>
        <v/>
      </c>
      <c r="N26" s="59"/>
      <c r="O26" s="105"/>
      <c r="P26" s="42" t="str">
        <f>IF($B25=TRUE,DEC2HEX(HEX2DEC("2C000")+($O25*2)+1,5),"")</f>
        <v/>
      </c>
      <c r="Q26" s="60"/>
      <c r="R26" s="61"/>
      <c r="S26" s="61"/>
      <c r="T26" s="62"/>
      <c r="U26" s="42" t="str">
        <f>IF($B25=TRUE,IF(OR($L25="",$L25="SYS"),DEC2HEX($F25,1),"ERR"),"")</f>
        <v/>
      </c>
      <c r="V26" s="107"/>
      <c r="W26" s="109"/>
      <c r="X26" s="63"/>
    </row>
    <row r="27" spans="1:24" ht="18" customHeight="1" x14ac:dyDescent="0.15">
      <c r="A27" s="55"/>
      <c r="B27" s="83" t="b">
        <v>0</v>
      </c>
      <c r="C27" s="83" t="b">
        <v>0</v>
      </c>
      <c r="D27" s="85"/>
      <c r="E27" s="86"/>
      <c r="F27" s="86"/>
      <c r="G27" s="88"/>
      <c r="H27" s="56"/>
      <c r="I27" s="41" t="str">
        <f>IF($B27=TRUE,IFERROR(MATCH("LCiM",$I28:$I$34,0)+ROW()-1,"LLM"),"")</f>
        <v/>
      </c>
      <c r="J27" s="41" t="str">
        <f>IF($B27=TRUE,IF($D27&lt;&gt;"",IF(OR($D27="ROM",$D27="RAM"),"",IF(OR($D27="HCRAM",$D27="HCROM"),IF($O27=0,IF($K28=1,IF($C27=TRUE,"","LLM"),"ICS"),"ICN"),"IVA")),"MVA"),"")</f>
        <v/>
      </c>
      <c r="K27" s="41" t="str">
        <f>IF($B27=TRUE,IF($E27&lt;&gt;"",IF(OR($E27="32K",$E27="16K",$E27="8K/T32K"),"","IVA"),"MVA"),"")</f>
        <v/>
      </c>
      <c r="L27" s="41" t="str">
        <f>IF($B27=TRUE,IF($F27="","MVA",IF(ISNUMBER($F27)=FALSE,"IVA",IF(OR($F27&lt;0,$F27&gt;15)=TRUE,"IVA",IF($F27=2,"RVA",IF(OR($F27=0,$F27=1)=TRUE,"SYS",""))))),"")</f>
        <v/>
      </c>
      <c r="M27" s="41" t="str">
        <f>IF($B27=TRUE,IF($L28&lt;&gt;"",IF(COUNTIF($L$3:$L$34,CONCATENATE("=",$L28))&gt;1,"DMB",""),""),"")</f>
        <v/>
      </c>
      <c r="N27" s="56"/>
      <c r="O27" s="90" t="str">
        <f>IF($B27=TRUE,ROWS($O$3:$O25)-(COUNTBLANK($O$3:$O25)),"")</f>
        <v/>
      </c>
      <c r="P27" s="41" t="str">
        <f>IF($B27=TRUE,DEC2HEX(HEX2DEC("2C000")+($O27*2)+0,5),"")</f>
        <v/>
      </c>
      <c r="Q27" s="41" t="str">
        <f>IF($B27=TRUE,IF($C27=TRUE,8,0),"")</f>
        <v/>
      </c>
      <c r="R27" s="41" t="str">
        <f>IF($B27=TRUE,IF($J27="",IF(OR($D27="ROM",$D27="HCROM"),4,IF(OR($D27="RAM",$D27="HCRAM"),0,"ERR")),"ERR"),"")</f>
        <v/>
      </c>
      <c r="S27" s="41" t="str">
        <f>IF($B27=TRUE,IF($K27="",IF($E27="32K",1,IF($E27="16K",2,IF($E27="8K/T32K",3,"ERR"))),"ERR"),"")</f>
        <v/>
      </c>
      <c r="T27" s="41" t="str">
        <f>IF($B27=TRUE,IF(COUNTIF($Q27:$S27,"=ERR")=0,DEC2HEX($Q27+$R27+$S27),"ERR"),"")</f>
        <v/>
      </c>
      <c r="U27" s="57"/>
      <c r="V27" s="92" t="str">
        <f>IF($B27=TRUE,IF(AND(ISNUMBER(HEX2DEC($T27)),ISNUMBER(HEX2DEC($U28))),CONCATENATE($T27,$U28),""),"")</f>
        <v/>
      </c>
      <c r="W27" s="94" t="str">
        <f>IF(AND($V27&lt;&gt;"",$C27=TRUE,NOT(AND(OR($D27="HCRAM",$D27="HCROM"),$O27=0))),((ROWS($W$3:$W26)+(-COUNTBLANK($W$3:$W26)))/100)+5,"")</f>
        <v/>
      </c>
      <c r="X27" s="58"/>
    </row>
    <row r="28" spans="1:24" ht="18" customHeight="1" x14ac:dyDescent="0.15">
      <c r="A28" s="55"/>
      <c r="B28" s="84"/>
      <c r="C28" s="84"/>
      <c r="D28" s="87"/>
      <c r="E28" s="87"/>
      <c r="F28" s="87"/>
      <c r="G28" s="89"/>
      <c r="H28" s="59"/>
      <c r="I28" s="41" t="str">
        <f>IF($B27=TRUE,IF($C27=TRUE,"LCiM",""),"")</f>
        <v/>
      </c>
      <c r="J28" s="41" t="str">
        <f ca="1">IF($B27=TRUE,IF((ROW()-1)=$I27,"",IF(COUNTIF($I27:$I$34,"=LCiM")&gt;0,IFERROR(IF(STDEV(INDIRECT(""&amp;ADDRESS(ROW($R27),COLUMN($R27),3)&amp;":"&amp;ADDRESS($I27,COLUMN($R27),3)))=0,"","MCT"),"ERR"),"")),"")</f>
        <v/>
      </c>
      <c r="K28" s="41" t="str">
        <f>IF($B27=TRUE,IF($E27&lt;&gt;"",IF($E27="32K",1,IF($E27="16K",2,IF($E27="8K/T32K",IF($D$35="FRAM71B",1,3),ROW()+30))),ROW()+30),"")</f>
        <v/>
      </c>
      <c r="L28" s="41" t="str">
        <f>IF($B27=TRUE,$F27,"")</f>
        <v/>
      </c>
      <c r="M28" s="41" t="str">
        <f ca="1">IF($B27=TRUE,IF((-1+ROW())=$I27,"",IF(COUNTIF($I27:$I$34,"=LCiM")&gt;0,IFERROR(IF(STDEV(INDIRECT(""&amp;ADDRESS(ROW($K28),COLUMN($K28),3)&amp;":"&amp;ADDRESS(($I27+1),COLUMN($K28),3)))=0,"","MCS"),"ERR"),"")),"")</f>
        <v/>
      </c>
      <c r="N28" s="59"/>
      <c r="O28" s="91"/>
      <c r="P28" s="41" t="str">
        <f>IF($B27=TRUE,DEC2HEX(HEX2DEC("2C000")+($O27*2)+1,5),"")</f>
        <v/>
      </c>
      <c r="Q28" s="60"/>
      <c r="R28" s="61"/>
      <c r="S28" s="61"/>
      <c r="T28" s="62"/>
      <c r="U28" s="41" t="str">
        <f>IF($B27=TRUE,IF(OR($L27="",$L27="SYS"),DEC2HEX($F27,1),"ERR"),"")</f>
        <v/>
      </c>
      <c r="V28" s="93"/>
      <c r="W28" s="95"/>
      <c r="X28" s="63"/>
    </row>
    <row r="29" spans="1:24" ht="18" customHeight="1" x14ac:dyDescent="0.15">
      <c r="A29" s="55"/>
      <c r="B29" s="96" t="b">
        <v>0</v>
      </c>
      <c r="C29" s="96" t="b">
        <v>0</v>
      </c>
      <c r="D29" s="98"/>
      <c r="E29" s="100"/>
      <c r="F29" s="101"/>
      <c r="G29" s="102"/>
      <c r="H29" s="56"/>
      <c r="I29" s="42" t="str">
        <f>IF($B29=TRUE,IFERROR(MATCH("LCiM",$I30:$I$34,0)+ROW()-1,"LLM"),"")</f>
        <v/>
      </c>
      <c r="J29" s="42" t="str">
        <f>IF($B29=TRUE,IF($D29&lt;&gt;"",IF(OR($D29="ROM",$D29="RAM"),"",IF(OR($D29="HCRAM",$D29="HCROM"),IF($O29=0,IF($K30=1,IF($C29=TRUE,"","LLM"),"ICS"),"ICN"),"IVA")),"MVA"),"")</f>
        <v/>
      </c>
      <c r="K29" s="42" t="str">
        <f>IF($B29=TRUE,IF($E29&lt;&gt;"",IF(OR($E29="32K",$E29="16K",$E29="8K/T32K"),"","IVA"),"MVA"),"")</f>
        <v/>
      </c>
      <c r="L29" s="42" t="str">
        <f>IF($B29=TRUE,IF($F29="","MVA",IF(ISNUMBER($F29)=FALSE,"IVA",IF(OR($F29&lt;0,$F29&gt;15)=TRUE,"IVA",IF($F29=2,"RVA",IF(OR($F29=0,$F29=1)=TRUE,"SYS",""))))),"")</f>
        <v/>
      </c>
      <c r="M29" s="42" t="str">
        <f>IF($B29=TRUE,IF($L30&lt;&gt;"",IF(COUNTIF($L$3:$L$34,CONCATENATE("=",$L30))&gt;1,"DMB",""),""),"")</f>
        <v/>
      </c>
      <c r="N29" s="56"/>
      <c r="O29" s="104" t="str">
        <f>IF($B29=TRUE,ROWS($O$3:$O27)-(COUNTBLANK($O$3:$O27)),"")</f>
        <v/>
      </c>
      <c r="P29" s="42" t="str">
        <f>IF($B29=TRUE,DEC2HEX(HEX2DEC("2C000")+($O29*2)+0,5),"")</f>
        <v/>
      </c>
      <c r="Q29" s="42" t="str">
        <f>IF($B29=TRUE,IF($C29=TRUE,8,0),"")</f>
        <v/>
      </c>
      <c r="R29" s="42" t="str">
        <f>IF($B29=TRUE,IF($J29="",IF(OR($D29="ROM",$D29="HCROM"),4,IF(OR($D29="RAM",$D29="HCRAM"),0,"ERR")),"ERR"),"")</f>
        <v/>
      </c>
      <c r="S29" s="42" t="str">
        <f>IF($B29=TRUE,IF($K29="",IF($E29="32K",1,IF($E29="16K",2,IF($E29="8K/T32K",3,"ERR"))),"ERR"),"")</f>
        <v/>
      </c>
      <c r="T29" s="42" t="str">
        <f>IF($B29=TRUE,IF(COUNTIF($Q29:$S29,"=ERR")=0,DEC2HEX($Q29+$R29+$S29),"ERR"),"")</f>
        <v/>
      </c>
      <c r="U29" s="57"/>
      <c r="V29" s="106" t="str">
        <f>IF($B29=TRUE,IF(AND(ISNUMBER(HEX2DEC($T29)),ISNUMBER(HEX2DEC($U30))),CONCATENATE($T29,$U30),""),"")</f>
        <v/>
      </c>
      <c r="W29" s="108" t="str">
        <f>IF(AND($V29&lt;&gt;"",$C29=TRUE,NOT(AND(OR($D29="HCRAM",$D29="HCROM"),$O29=0))),((ROWS($W$3:$W28)+(-COUNTBLANK($W$3:$W28)))/100)+5,"")</f>
        <v/>
      </c>
      <c r="X29" s="58"/>
    </row>
    <row r="30" spans="1:24" ht="18" customHeight="1" x14ac:dyDescent="0.15">
      <c r="A30" s="55"/>
      <c r="B30" s="97"/>
      <c r="C30" s="97"/>
      <c r="D30" s="99"/>
      <c r="E30" s="99"/>
      <c r="F30" s="99"/>
      <c r="G30" s="103"/>
      <c r="H30" s="59"/>
      <c r="I30" s="42" t="str">
        <f>IF($B29=TRUE,IF($C29=TRUE,"LCiM",""),"")</f>
        <v/>
      </c>
      <c r="J30" s="42" t="str">
        <f ca="1">IF($B29=TRUE,IF((ROW()-1)=$I29,"",IF(COUNTIF($I29:$I$34,"=LCiM")&gt;0,IFERROR(IF(STDEV(INDIRECT(""&amp;ADDRESS(ROW($R29),COLUMN($R29),3)&amp;":"&amp;ADDRESS($I29,COLUMN($R29),3)))=0,"","MCT"),"ERR"),"")),"")</f>
        <v/>
      </c>
      <c r="K30" s="42" t="str">
        <f>IF($B29=TRUE,IF($E29&lt;&gt;"",IF($E29="32K",1,IF($E29="16K",2,IF($E29="8K/T32K",IF($D$35="FRAM71B",1,3),ROW()+30))),ROW()+30),"")</f>
        <v/>
      </c>
      <c r="L30" s="42" t="str">
        <f>IF($B29=TRUE,$F29,"")</f>
        <v/>
      </c>
      <c r="M30" s="42" t="str">
        <f ca="1">IF($B29=TRUE,IF((-1+ROW())=$I29,"",IF(COUNTIF($I29:$I$34,"=LCiM")&gt;0,IFERROR(IF(STDEV(INDIRECT(""&amp;ADDRESS(ROW($K30),COLUMN($K30),3)&amp;":"&amp;ADDRESS(($I29+1),COLUMN($K30),3)))=0,"","MCS"),"ERR"),"")),"")</f>
        <v/>
      </c>
      <c r="N30" s="59"/>
      <c r="O30" s="105"/>
      <c r="P30" s="42" t="str">
        <f>IF($B29=TRUE,DEC2HEX(HEX2DEC("2C000")+($O29*2)+1,5),"")</f>
        <v/>
      </c>
      <c r="Q30" s="60"/>
      <c r="R30" s="61"/>
      <c r="S30" s="61"/>
      <c r="T30" s="62"/>
      <c r="U30" s="42" t="str">
        <f>IF($B29=TRUE,IF(OR($L29="",$L29="SYS"),DEC2HEX($F29,1),"ERR"),"")</f>
        <v/>
      </c>
      <c r="V30" s="107"/>
      <c r="W30" s="109"/>
      <c r="X30" s="63"/>
    </row>
    <row r="31" spans="1:24" ht="18" customHeight="1" x14ac:dyDescent="0.15">
      <c r="A31" s="55"/>
      <c r="B31" s="83" t="b">
        <v>0</v>
      </c>
      <c r="C31" s="83" t="b">
        <v>0</v>
      </c>
      <c r="D31" s="85"/>
      <c r="E31" s="86"/>
      <c r="F31" s="86"/>
      <c r="G31" s="88"/>
      <c r="H31" s="56"/>
      <c r="I31" s="41" t="str">
        <f>IF($B31=TRUE,IFERROR(MATCH("LCiM",$I32:$I$34,0)+ROW()-1,"LLM"),"")</f>
        <v/>
      </c>
      <c r="J31" s="41" t="str">
        <f>IF($B31=TRUE,IF($D31&lt;&gt;"",IF(OR($D31="ROM",$D31="RAM"),"",IF(OR($D31="HCRAM",$D31="HCROM"),IF($O31=0,IF($K32=1,IF($C31=TRUE,"","LLM"),"ICS"),"ICN"),"IVA")),"MVA"),"")</f>
        <v/>
      </c>
      <c r="K31" s="41" t="str">
        <f>IF($B31=TRUE,IF($E31&lt;&gt;"",IF(OR($E31="32K",$E31="16K",$E31="8K/T32K"),"","IVA"),"MVA"),"")</f>
        <v/>
      </c>
      <c r="L31" s="41" t="str">
        <f>IF($B31=TRUE,IF($F31="","MVA",IF(ISNUMBER($F31)=FALSE,"IVA",IF(OR($F31&lt;0,$F31&gt;15)=TRUE,"IVA",IF($F31=2,"RVA",IF(OR($F31=0,$F31=1)=TRUE,"SYS",""))))),"")</f>
        <v/>
      </c>
      <c r="M31" s="41" t="str">
        <f>IF($B31=TRUE,IF($L32&lt;&gt;"",IF(COUNTIF($L$3:$L$34,CONCATENATE("=",$L32))&gt;1,"DMB",""),""),"")</f>
        <v/>
      </c>
      <c r="N31" s="56"/>
      <c r="O31" s="90" t="str">
        <f>IF($B31=TRUE,ROWS($O$3:$O29)-(COUNTBLANK($O$3:$O29)),"")</f>
        <v/>
      </c>
      <c r="P31" s="41" t="str">
        <f>IF($B31=TRUE,DEC2HEX(HEX2DEC("2C000")+($O31*2)+0,5),"")</f>
        <v/>
      </c>
      <c r="Q31" s="41" t="str">
        <f>IF($B31=TRUE,IF($C31=TRUE,8,0),"")</f>
        <v/>
      </c>
      <c r="R31" s="41" t="str">
        <f>IF($B31=TRUE,IF($J31="",IF(OR($D31="ROM",$D31="HCROM"),4,IF(OR($D31="RAM",$D31="HCRAM"),0,"ERR")),"ERR"),"")</f>
        <v/>
      </c>
      <c r="S31" s="41" t="str">
        <f>IF($B31=TRUE,IF($K31="",IF($E31="32K",1,IF($E31="16K",2,IF($E31="8K/T32K",3,"ERR"))),"ERR"),"")</f>
        <v/>
      </c>
      <c r="T31" s="41" t="str">
        <f>IF($B31=TRUE,IF(COUNTIF($Q31:$S31,"=ERR")=0,DEC2HEX($Q31+$R31+$S31),"ERR"),"")</f>
        <v/>
      </c>
      <c r="U31" s="57"/>
      <c r="V31" s="92" t="str">
        <f>IF($B31=TRUE,IF(AND(ISNUMBER(HEX2DEC($T31)),ISNUMBER(HEX2DEC($U32))),CONCATENATE($T31,$U32),""),"")</f>
        <v/>
      </c>
      <c r="W31" s="94" t="str">
        <f>IF(AND($V31&lt;&gt;"",$C31=TRUE,NOT(AND(OR($D31="HCRAM",$D31="HCROM"),$O31=0))),((ROWS($W$3:$W30)+(-COUNTBLANK($W$3:$W30)))/100)+5,"")</f>
        <v/>
      </c>
      <c r="X31" s="58"/>
    </row>
    <row r="32" spans="1:24" ht="18" customHeight="1" x14ac:dyDescent="0.15">
      <c r="A32" s="55"/>
      <c r="B32" s="84"/>
      <c r="C32" s="84"/>
      <c r="D32" s="87"/>
      <c r="E32" s="87"/>
      <c r="F32" s="87"/>
      <c r="G32" s="89"/>
      <c r="H32" s="59"/>
      <c r="I32" s="41" t="str">
        <f>IF($B31=TRUE,IF($C31=TRUE,"LCiM",""),"")</f>
        <v/>
      </c>
      <c r="J32" s="41" t="str">
        <f ca="1">IF($B31=TRUE,IF((ROW()-1)=$I31,"",IF(COUNTIF($I31:$I$34,"=LCiM")&gt;0,IFERROR(IF(STDEV(INDIRECT(""&amp;ADDRESS(ROW($R31),COLUMN($R31),3)&amp;":"&amp;ADDRESS($I31,COLUMN($R31),3)))=0,"","MCT"),"ERR"),"")),"")</f>
        <v/>
      </c>
      <c r="K32" s="41" t="str">
        <f>IF($B31=TRUE,IF($E31&lt;&gt;"",IF($E31="32K",1,IF($E31="16K",2,IF($E31="8K/T32K",IF($D$35="FRAM71B",1,3),ROW()+30))),ROW()+30),"")</f>
        <v/>
      </c>
      <c r="L32" s="41" t="str">
        <f>IF($B31=TRUE,$F31,"")</f>
        <v/>
      </c>
      <c r="M32" s="41" t="str">
        <f ca="1">IF($B31=TRUE,IF((-1+ROW())=$I31,"",IF(COUNTIF($I31:$I$34,"=LCiM")&gt;0,IFERROR(IF(STDEV(INDIRECT(""&amp;ADDRESS(ROW($K32),COLUMN($K32),3)&amp;":"&amp;ADDRESS(($I31+1),COLUMN($K32),3)))=0,"","MCS"),"ERR"),"")),"")</f>
        <v/>
      </c>
      <c r="N32" s="59"/>
      <c r="O32" s="91"/>
      <c r="P32" s="41" t="str">
        <f>IF($B31=TRUE,DEC2HEX(HEX2DEC("2C000")+($O31*2)+1,5),"")</f>
        <v/>
      </c>
      <c r="Q32" s="60"/>
      <c r="R32" s="61"/>
      <c r="S32" s="61"/>
      <c r="T32" s="62"/>
      <c r="U32" s="41" t="str">
        <f>IF($B31=TRUE,IF(OR($L31="",$L31="SYS"),DEC2HEX($F31,1),"ERR"),"")</f>
        <v/>
      </c>
      <c r="V32" s="93"/>
      <c r="W32" s="95"/>
      <c r="X32" s="63"/>
    </row>
    <row r="33" spans="1:35" ht="18" customHeight="1" x14ac:dyDescent="0.15">
      <c r="A33" s="55"/>
      <c r="B33" s="96" t="b">
        <v>0</v>
      </c>
      <c r="C33" s="96" t="b">
        <v>0</v>
      </c>
      <c r="D33" s="98"/>
      <c r="E33" s="100"/>
      <c r="F33" s="101"/>
      <c r="G33" s="102"/>
      <c r="H33" s="56"/>
      <c r="I33" s="42" t="str">
        <f>IF($B33=TRUE,IFERROR(MATCH("LCiM",$I34:$I$34,0)+ROW()-1,"LLM"),"")</f>
        <v/>
      </c>
      <c r="J33" s="42" t="str">
        <f>IF($B33=TRUE,IF($D33&lt;&gt;"",IF(OR($D33="ROM",$D33="RAM"),"",IF(OR($D33="HCRAM",$D33="HCROM"),IF($O33=0,IF($K34=1,IF($C33=TRUE,"","LLM"),"ICS"),"ICN"),"IVA")),"MVA"),"")</f>
        <v/>
      </c>
      <c r="K33" s="42" t="str">
        <f>IF($B33=TRUE,IF($E33&lt;&gt;"",IF(OR($E33="32K",$E33="16K",$E33="8K/T32K"),"","IVA"),"MVA"),"")</f>
        <v/>
      </c>
      <c r="L33" s="42" t="str">
        <f>IF($B33=TRUE,IF($F33="","MVA",IF(ISNUMBER($F33)=FALSE,"IVA",IF(OR($F33&lt;0,$F33&gt;15)=TRUE,"IVA",IF($F33=2,"RVA",IF(OR($F33=0,$F33=1)=TRUE,"SYS",""))))),"")</f>
        <v/>
      </c>
      <c r="M33" s="42" t="str">
        <f>IF($B33=TRUE,IF($L34&lt;&gt;"",IF(COUNTIF($L$3:$L$34,CONCATENATE("=",$L34))&gt;1,"DMB",""),""),"")</f>
        <v/>
      </c>
      <c r="N33" s="56"/>
      <c r="O33" s="104" t="str">
        <f>IF(AND($B33=TRUE,$V33&lt;&gt;""),ROWS($O$3:$O31)-(COUNTBLANK($O$3:$O31)),"")</f>
        <v/>
      </c>
      <c r="P33" s="42" t="str">
        <f>IF($B33=TRUE,DEC2HEX(HEX2DEC("2C000")+($O33*2)+0,5),"")</f>
        <v/>
      </c>
      <c r="Q33" s="42" t="str">
        <f>IF($B33=TRUE,IF($C33=TRUE,8,0),"")</f>
        <v/>
      </c>
      <c r="R33" s="42" t="str">
        <f>IF($B33=TRUE,IF($J33="",IF(OR($D33="ROM",$D33="HCROM"),4,IF(OR($D33="RAM",$D33="HCRAM"),0,"ERR")),"ERR"),"")</f>
        <v/>
      </c>
      <c r="S33" s="42" t="str">
        <f>IF($B33=TRUE,IF($K33="",IF($E33="32K",1,IF($E33="16K",2,IF($E33="8K/T32K",3,"ERR"))),"ERR"),"")</f>
        <v/>
      </c>
      <c r="T33" s="42" t="str">
        <f>IF($B33=TRUE,IF(COUNTIF($Q33:$S33,"=ERR")=0,DEC2HEX($Q33+$R33+$S33),"ERR"),"")</f>
        <v/>
      </c>
      <c r="U33" s="57"/>
      <c r="V33" s="106" t="str">
        <f>IF($B33=TRUE,IF(AND(ISNUMBER(HEX2DEC($T33)),ISNUMBER(HEX2DEC($U34))),CONCATENATE($T33,$U34),""),"")</f>
        <v/>
      </c>
      <c r="W33" s="108" t="str">
        <f>IF(AND($V33&lt;&gt;"",$C33=TRUE,NOT(AND(OR($D33="HCRAM",$D33="HCROM"),$O33=0))),((ROWS($W$3:$W32)+(-COUNTBLANK($W$3:$W32)))/100)+5,"")</f>
        <v/>
      </c>
      <c r="X33" s="58"/>
    </row>
    <row r="34" spans="1:35" ht="18" customHeight="1" x14ac:dyDescent="0.15">
      <c r="A34" s="55"/>
      <c r="B34" s="97"/>
      <c r="C34" s="97"/>
      <c r="D34" s="99"/>
      <c r="E34" s="99"/>
      <c r="F34" s="99"/>
      <c r="G34" s="103"/>
      <c r="H34" s="59"/>
      <c r="I34" s="42" t="str">
        <f>IF($B33=TRUE,IF($C33=TRUE,"LCiM",""),"")</f>
        <v/>
      </c>
      <c r="J34" s="42" t="str">
        <f ca="1">IF($B33=TRUE,IF((ROW()-1)=$I33,"",IF(COUNTIF($I33:$I$34,"=LCiM")&gt;0,IFERROR(IF(STDEV(INDIRECT(""&amp;ADDRESS(ROW($R33),COLUMN($R33),3)&amp;":"&amp;ADDRESS($I33,COLUMN($R33),3)))=0,"","MCT"),"ERR"),"")),"")</f>
        <v/>
      </c>
      <c r="K34" s="42" t="str">
        <f>IF($B33=TRUE,IF($E33&lt;&gt;"",IF($E33="32K",1,IF($E33="16K",2,IF($E33="8K/T32K",IF($D$35="FRAM71B",1,3),ROW()+30))),ROW()+30),"")</f>
        <v/>
      </c>
      <c r="L34" s="42" t="str">
        <f>IF($B33=TRUE,$F33,"")</f>
        <v/>
      </c>
      <c r="M34" s="42" t="str">
        <f ca="1">IF($B33=TRUE,IF((-1+ROW())=$I33,"",IF(COUNTIF($I33:$I$34,"=LCiM")&gt;0,IFERROR(IF(STDEV(INDIRECT(""&amp;ADDRESS(ROW($K34),COLUMN($K34),3)&amp;":"&amp;ADDRESS(($I33+1),COLUMN($K34),3)))=0,"","MCS"),"ERR"),"")),"")</f>
        <v/>
      </c>
      <c r="N34" s="59"/>
      <c r="O34" s="116"/>
      <c r="P34" s="42" t="str">
        <f>IF($B33=TRUE,DEC2HEX(HEX2DEC("2C000")+($O33*2)+1,5),"")</f>
        <v/>
      </c>
      <c r="Q34" s="60"/>
      <c r="R34" s="61"/>
      <c r="S34" s="61"/>
      <c r="T34" s="62"/>
      <c r="U34" s="42" t="str">
        <f>IF($B33=TRUE,IF(OR($L33="",$L33="SYS"),DEC2HEX($F33,1),"ERR"),"")</f>
        <v/>
      </c>
      <c r="V34" s="107"/>
      <c r="W34" s="109"/>
      <c r="X34" s="63"/>
    </row>
    <row r="35" spans="1:35" ht="18" customHeight="1" x14ac:dyDescent="0.15">
      <c r="A35" s="55"/>
      <c r="B35" s="117" t="s">
        <v>23</v>
      </c>
      <c r="C35" s="118"/>
      <c r="D35" s="119" t="s">
        <v>24</v>
      </c>
      <c r="E35" s="120"/>
      <c r="F35" s="121" t="s">
        <v>97</v>
      </c>
      <c r="G35" s="122"/>
      <c r="H35" s="64"/>
      <c r="I35" s="41" t="str">
        <f>IF(COUNTIF($I3:$I$34,"=LLM")=0,"","LLM")</f>
        <v/>
      </c>
      <c r="J35" s="41" t="str">
        <f ca="1">IF(COUNTBLANK($J$3:$J$34)=32,"","ERR")</f>
        <v/>
      </c>
      <c r="K35" s="41" t="str">
        <f>IF(AND(COUNTIF($K3:$K$34,"=IVA")=0,COUNTIF($K3:$K$34,"=MVA")=0),"","ERR")</f>
        <v/>
      </c>
      <c r="L35" s="41" t="str">
        <f>IF(AND(COUNTIF($L3:$L$34,"=IVA")=0,COUNTIF($L3:$L$34,"=MVA")=0,COUNTIF($L3:$L$34,"=RVA")=0),"","ERR")</f>
        <v/>
      </c>
      <c r="M35" s="41" t="str">
        <f ca="1">IF(COUNTBLANK($M3:$M$34)=32,"","ERR")</f>
        <v/>
      </c>
      <c r="N35" s="65"/>
      <c r="O35" s="40" t="str">
        <f>IF(OR($D$35="FRAM71",$D$35="FRAM71B"),"","IMO")</f>
        <v/>
      </c>
      <c r="P35" s="61"/>
      <c r="Q35" s="62"/>
      <c r="R35" s="66" t="str">
        <f>IF(COUNTIF($R3:$R$34,"=ERR")=0,"","ERR")</f>
        <v/>
      </c>
      <c r="S35" s="41" t="str">
        <f>IF(COUNTIF($S3:$S$34,"=ERR")=0,"","ERR")</f>
        <v/>
      </c>
      <c r="T35" s="41" t="str">
        <f>IF(COUNTIF($T3:$T$34,"=ERR")=0,"","ERR")</f>
        <v/>
      </c>
      <c r="U35" s="41" t="str">
        <f>IF(COUNTIF($U3:$U$34,"=ERR")=0,"","ERR")</f>
        <v/>
      </c>
      <c r="V35" s="23" t="str">
        <f ca="1">IF(AND(COUNTBLANK($I$35:$M$35)=5,COUNTBLANK($O$35:$U$35)=7),"","ERR")</f>
        <v/>
      </c>
      <c r="W35" s="74"/>
      <c r="X35" s="67"/>
    </row>
    <row r="36" spans="1:35" s="7" customFormat="1" ht="18" x14ac:dyDescent="0.15">
      <c r="A36" s="68"/>
      <c r="B36" s="110" t="s">
        <v>14</v>
      </c>
      <c r="C36" s="110"/>
      <c r="D36" s="110"/>
      <c r="E36" s="110"/>
      <c r="F36" s="110"/>
      <c r="G36" s="110"/>
      <c r="H36" s="110"/>
      <c r="I36" s="110"/>
      <c r="J36" s="110"/>
      <c r="K36" s="110"/>
      <c r="L36" s="110"/>
      <c r="M36" s="110"/>
      <c r="N36" s="110"/>
      <c r="O36" s="110"/>
      <c r="P36" s="110"/>
      <c r="Q36" s="110"/>
      <c r="R36" s="110"/>
      <c r="S36" s="110"/>
      <c r="T36" s="110"/>
      <c r="U36" s="110"/>
      <c r="V36" s="110"/>
      <c r="W36" s="110"/>
      <c r="X36" s="69"/>
      <c r="Y36" s="6"/>
      <c r="AE36" s="6"/>
      <c r="AF36" s="6"/>
      <c r="AG36" s="6"/>
      <c r="AH36" s="6"/>
      <c r="AI36" s="6"/>
    </row>
    <row r="37" spans="1:35" s="7" customFormat="1" ht="26" customHeight="1" x14ac:dyDescent="0.15">
      <c r="A37" s="70"/>
      <c r="B37" s="111" t="str">
        <f ca="1">IF($V35&lt;&gt;"","ERROR",CONCATENATE("POKE ",CHAR(34),"2C000",CHAR(34),",",CHAR(34),CONCATENATE($V3,$V5,$V7,$V9,$V11,$V13,$V15,$V17,$V19,$V21,$V23,$V25,$V27,$V29,$V31,$V33,"00"),CHAR(34)))</f>
        <v>POKE "2C000","00"</v>
      </c>
      <c r="C37" s="112"/>
      <c r="D37" s="112"/>
      <c r="E37" s="112"/>
      <c r="F37" s="112"/>
      <c r="G37" s="112"/>
      <c r="H37" s="112"/>
      <c r="I37" s="112"/>
      <c r="J37" s="112"/>
      <c r="K37" s="112"/>
      <c r="L37" s="112"/>
      <c r="M37" s="112"/>
      <c r="N37" s="112"/>
      <c r="O37" s="112"/>
      <c r="P37" s="112"/>
      <c r="Q37" s="112"/>
      <c r="R37" s="112"/>
      <c r="S37" s="112"/>
      <c r="T37" s="112"/>
      <c r="U37" s="112"/>
      <c r="V37" s="112"/>
      <c r="W37" s="113"/>
      <c r="X37" s="71"/>
      <c r="Y37" s="6"/>
      <c r="AE37" s="6"/>
      <c r="AF37" s="6"/>
      <c r="AG37" s="6"/>
      <c r="AH37" s="6"/>
      <c r="AI37" s="6"/>
    </row>
    <row r="38" spans="1:35" s="7" customFormat="1" ht="18" x14ac:dyDescent="0.15">
      <c r="A38" s="72"/>
      <c r="B38" s="114" t="str">
        <f ca="1">IF(AND($V35="",COUNTIF($L$3:$L$34,"=SYS")&gt;0),"Warning: SysRAM F-Block is being used, do not forget to add jumper CN2-4 to enable SysRAM writing, battery life may suffer.","")</f>
        <v/>
      </c>
      <c r="C38" s="115"/>
      <c r="D38" s="115"/>
      <c r="E38" s="115"/>
      <c r="F38" s="115"/>
      <c r="G38" s="115"/>
      <c r="H38" s="115"/>
      <c r="I38" s="115"/>
      <c r="J38" s="115"/>
      <c r="K38" s="115"/>
      <c r="L38" s="115"/>
      <c r="M38" s="115"/>
      <c r="N38" s="115"/>
      <c r="O38" s="115"/>
      <c r="P38" s="115"/>
      <c r="Q38" s="115"/>
      <c r="R38" s="115"/>
      <c r="S38" s="115"/>
      <c r="T38" s="115"/>
      <c r="U38" s="115"/>
      <c r="V38" s="115"/>
      <c r="W38" s="115"/>
      <c r="X38" s="73"/>
      <c r="Y38" s="6"/>
      <c r="AE38" s="6"/>
      <c r="AF38" s="6"/>
      <c r="AG38" s="6"/>
      <c r="AH38" s="6"/>
      <c r="AI38" s="6"/>
    </row>
  </sheetData>
  <sheetProtection sheet="1" objects="1" scenarios="1"/>
  <mergeCells count="153">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 ref="B31:B32"/>
    <mergeCell ref="C31:C32"/>
    <mergeCell ref="D31:D32"/>
    <mergeCell ref="E31:E32"/>
    <mergeCell ref="F31:F32"/>
    <mergeCell ref="G31:G32"/>
    <mergeCell ref="O31:O32"/>
    <mergeCell ref="V31:V32"/>
    <mergeCell ref="W31:W32"/>
    <mergeCell ref="B29:B30"/>
    <mergeCell ref="C29:C30"/>
    <mergeCell ref="D29:D30"/>
    <mergeCell ref="E29:E30"/>
    <mergeCell ref="F29:F30"/>
    <mergeCell ref="G29:G30"/>
    <mergeCell ref="O29:O30"/>
    <mergeCell ref="V29:V30"/>
    <mergeCell ref="W29:W30"/>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3:B24"/>
    <mergeCell ref="C23:C24"/>
    <mergeCell ref="D23:D24"/>
    <mergeCell ref="E23:E24"/>
    <mergeCell ref="F23:F24"/>
    <mergeCell ref="G23:G24"/>
    <mergeCell ref="O23:O24"/>
    <mergeCell ref="V23:V24"/>
    <mergeCell ref="W23:W24"/>
    <mergeCell ref="B21:B22"/>
    <mergeCell ref="C21:C22"/>
    <mergeCell ref="D21:D22"/>
    <mergeCell ref="E21:E22"/>
    <mergeCell ref="F21:F22"/>
    <mergeCell ref="G21:G22"/>
    <mergeCell ref="O21:O22"/>
    <mergeCell ref="V21:V22"/>
    <mergeCell ref="W21:W22"/>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15:B16"/>
    <mergeCell ref="C15:C16"/>
    <mergeCell ref="D15:D16"/>
    <mergeCell ref="E15:E16"/>
    <mergeCell ref="F15:F16"/>
    <mergeCell ref="G15:G16"/>
    <mergeCell ref="O15:O16"/>
    <mergeCell ref="V15:V16"/>
    <mergeCell ref="W15:W16"/>
    <mergeCell ref="B13:B14"/>
    <mergeCell ref="C13:C14"/>
    <mergeCell ref="D13:D14"/>
    <mergeCell ref="E13:E14"/>
    <mergeCell ref="F13:F14"/>
    <mergeCell ref="G13:G14"/>
    <mergeCell ref="O13:O14"/>
    <mergeCell ref="V13:V14"/>
    <mergeCell ref="W13:W14"/>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7:B8"/>
    <mergeCell ref="C7:C8"/>
    <mergeCell ref="D7:D8"/>
    <mergeCell ref="E7:E8"/>
    <mergeCell ref="F7:F8"/>
    <mergeCell ref="G7:G8"/>
    <mergeCell ref="O7:O8"/>
    <mergeCell ref="V7:V8"/>
    <mergeCell ref="W7:W8"/>
    <mergeCell ref="B5:B6"/>
    <mergeCell ref="C5:C6"/>
    <mergeCell ref="D5:D6"/>
    <mergeCell ref="E5:E6"/>
    <mergeCell ref="F5:F6"/>
    <mergeCell ref="G5:G6"/>
    <mergeCell ref="O5:O6"/>
    <mergeCell ref="V5:V6"/>
    <mergeCell ref="W5:W6"/>
    <mergeCell ref="B1:G1"/>
    <mergeCell ref="I1:M1"/>
    <mergeCell ref="O1:W1"/>
    <mergeCell ref="B3:B4"/>
    <mergeCell ref="C3:C4"/>
    <mergeCell ref="D3:D4"/>
    <mergeCell ref="E3:E4"/>
    <mergeCell ref="F3:F4"/>
    <mergeCell ref="G3:G4"/>
    <mergeCell ref="O3:O4"/>
    <mergeCell ref="V3:V4"/>
    <mergeCell ref="W3:W4"/>
  </mergeCells>
  <dataValidations count="6">
    <dataValidation type="list" allowBlank="1" showInputMessage="1" showErrorMessage="1" sqref="F3:F34" xr:uid="{FF8E34B2-735A-0142-9B8C-718CD2382557}">
      <formula1>"0,1,2,3,4,5,6,7,8,9,10,11,12,13,14,15"</formula1>
    </dataValidation>
    <dataValidation type="list" allowBlank="1" showInputMessage="1" showErrorMessage="1" sqref="B5:B34" xr:uid="{2090B0F6-6BDA-6647-8A50-BAC6F987C7B5}">
      <formula1>"0,1"</formula1>
    </dataValidation>
    <dataValidation type="list" allowBlank="1" showDropDown="1" showInputMessage="1" showErrorMessage="1" sqref="B3:C34" xr:uid="{9F4D669D-77B3-E34B-99AB-109B94AB79A6}">
      <formula1>"0,1"</formula1>
    </dataValidation>
    <dataValidation type="list" allowBlank="1" showInputMessage="1" showErrorMessage="1" sqref="E3:E34" xr:uid="{2499871C-8895-6043-9963-CFEF8D43713E}">
      <formula1>"32K,16K,8K/T32K"</formula1>
    </dataValidation>
    <dataValidation type="list" allowBlank="1" showInputMessage="1" showErrorMessage="1" sqref="D35:E35" xr:uid="{82DEC516-1604-AF4B-B9BF-E8C041193DF2}">
      <formula1>"FRAM71B,FRAM71"</formula1>
    </dataValidation>
    <dataValidation type="list" allowBlank="1" showInputMessage="1" showErrorMessage="1" sqref="D3:D34" xr:uid="{81BAAB0E-3684-8445-95DB-1127D37D48D7}">
      <formula1>"RAM,ROM,HCRAM,HCROM"</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25602"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25603"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25604"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25605"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25606"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25607"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25608"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25609"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25610"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25611"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25612"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25613"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25614"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25615"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25616"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25617"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25618"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25619"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25620"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25621"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25622"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25623"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25624"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25625"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25626"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25627"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25628"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25629"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25630"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25631"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25632"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FD7E0-E401-C84F-B22B-8E5ECE3E99FC}">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1</v>
      </c>
      <c r="D3" s="144" t="s">
        <v>29</v>
      </c>
      <c r="E3" s="92" t="s">
        <v>27</v>
      </c>
      <c r="F3" s="92">
        <v>3</v>
      </c>
      <c r="G3" s="146" t="s">
        <v>48</v>
      </c>
      <c r="H3" s="16"/>
      <c r="I3" s="17">
        <f>IF($B3=TRUE,IFERROR(MATCH("LCiM",$I4:$I$34,0)+ROW()-1,"LLM"),"")</f>
        <v>3</v>
      </c>
      <c r="J3" s="17" t="str">
        <f>IF($B3=TRUE,IF($D3&lt;&gt;"",IF(OR($D3="ROM",$D3="RAM"),"",IF(OR($D3="HCRAM",$D3="HCROM"),IF($O3=0,IF(OR($E3="32K",AND($E3="8K/T32K",$D$35="FRAM71B")),IF($C3=TRUE,"","LLM"),"ICS"),"ICN"),"IVA")),"MVA"),"")</f>
        <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2" t="str">
        <f>IF($B3=TRUE,DEC2HEX(HEX2DEC("2C000")+($O3*2)+0,5),"")</f>
        <v>2C000</v>
      </c>
      <c r="Q3" s="17">
        <f>IF($B3=TRUE,IF($C3=TRUE,8,0),"")</f>
        <v>8</v>
      </c>
      <c r="R3" s="17">
        <f>IF($B3=TRUE,IF($J3="",IF(OR($D3="ROM",$D3="HCROM"),4,IF(OR($D3="RAM",$D3="HCRAM"),0,"ERR")),"ERR"),"")</f>
        <v>0</v>
      </c>
      <c r="S3" s="17">
        <f>IF($B3=TRUE,IF($K3="",IF($E3="32K",1,IF($E3="16K",2,IF($E3="8K/T32K",3,"ERR"))),"ERR"),"")</f>
        <v>1</v>
      </c>
      <c r="T3" s="17" t="str">
        <f>IF($B3=TRUE,IF(COUNTIF($Q3:$S3,"=ERR")=0,DEC2HEX($Q3+$R3+$S3),"ERR"),"")</f>
        <v>9</v>
      </c>
      <c r="U3" s="18"/>
      <c r="V3" s="92" t="str">
        <f>IF($B3=TRUE,IF(AND(ISNUMBER(HEX2DEC($T3)),ISNUMBER(HEX2DEC($U4))),CONCATENATE($T3,$U4),""),"")</f>
        <v>93</v>
      </c>
      <c r="W3" s="94" t="str">
        <f>IF(AND($V3&lt;&gt;"",$C3=TRUE,NOT(AND(OR($D3="HCRAM",$D3="HCROM"),$O3=0))),5,"")</f>
        <v/>
      </c>
      <c r="X3" s="16"/>
    </row>
    <row r="4" spans="1:35" ht="18" customHeight="1" x14ac:dyDescent="0.15">
      <c r="A4" s="9"/>
      <c r="B4" s="142"/>
      <c r="C4" s="143"/>
      <c r="D4" s="144"/>
      <c r="E4" s="145"/>
      <c r="F4" s="145"/>
      <c r="G4" s="147"/>
      <c r="H4" s="19"/>
      <c r="I4" s="17" t="str">
        <f>IF($B3=TRUE,IF($C3=TRUE,"LCiM",""),"")</f>
        <v>LCiM</v>
      </c>
      <c r="J4" s="17" t="str">
        <f ca="1">IF($B3=TRUE,IF((ROW()-1)=$I3,"",IF(COUNTIF($I3:$I$34,"=LCiM")&gt;0,IFERROR(IF(STDEV(INDIRECT(""&amp;ADDRESS(ROW($R3),COLUMN($R3),3)&amp;":"&amp;ADDRESS($I3,COLUMN($R3),3)))=0,"","MCT"),"ERR"),"")),"")</f>
        <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2"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27</v>
      </c>
      <c r="F5" s="139">
        <v>4</v>
      </c>
      <c r="G5" s="148" t="s">
        <v>49</v>
      </c>
      <c r="H5" s="16"/>
      <c r="I5" s="33">
        <f>IF($B5=TRUE,IFERROR(MATCH("LCiM",$I6:$I$34,0)+ROW()-1,"LLM"),"")</f>
        <v>5</v>
      </c>
      <c r="J5" s="33" t="str">
        <f>IF($B5=TRUE,IF($D5&lt;&gt;"",IF(OR($D5="ROM",$D5="RAM"),"",IF(OR($D5="HCRAM",$D5="HCROM"),IF($O5=0,IF($K6=1,IF($C5=TRUE,"","LLM"),"ICS"),"ICN"),"IVA")),"MVA"),"")</f>
        <v/>
      </c>
      <c r="K5" s="33" t="str">
        <f>IF($B5=TRUE,IF($E5&lt;&gt;"",IF(OR($E5="32K",$E5="16K",$E5="8K/T32K"),"","IVA"),"MVA"),"")</f>
        <v/>
      </c>
      <c r="L5" s="33" t="str">
        <f>IF($B5=TRUE,IF($F5="","MVA",IF(ISNUMBER($F5)=FALSE,"IVA",IF(OR($F5&lt;0,$F5&gt;15)=TRUE,"IVA",IF($F5=2,"RVA",IF(OR($F5=0,$F5=1)=TRUE,"SYS",""))))),"")</f>
        <v/>
      </c>
      <c r="M5" s="33" t="str">
        <f>IF($B5=TRUE,IF($L6&lt;&gt;"",IF(COUNTIF($L$3:$L$34,CONCATENATE("=",$L6))&gt;1,"DMB",""),""),"")</f>
        <v/>
      </c>
      <c r="N5" s="16"/>
      <c r="O5" s="104">
        <f>IF($B5=TRUE,ROWS($O$3:$O3)-(COUNTBLANK($O$3:$O3)),"")</f>
        <v>1</v>
      </c>
      <c r="P5" s="33" t="str">
        <f>IF($B5=TRUE,DEC2HEX(HEX2DEC("2C000")+($O5*2)+0,5),"")</f>
        <v>2C002</v>
      </c>
      <c r="Q5" s="33">
        <f>IF($B5=TRUE,IF($C5=TRUE,8,0),"")</f>
        <v>8</v>
      </c>
      <c r="R5" s="33">
        <f>IF($B5=TRUE,IF($J5="",IF(OR($D5="ROM",$D5="HCROM"),4,IF(OR($D5="RAM",$D5="HCRAM"),0,"ERR")),"ERR"),"")</f>
        <v>0</v>
      </c>
      <c r="S5" s="33">
        <f>IF($B5=TRUE,IF($K5="",IF($E5="32K",1,IF($E5="16K",2,IF($E5="8K/T32K",3,"ERR"))),"ERR"),"")</f>
        <v>1</v>
      </c>
      <c r="T5" s="33" t="str">
        <f>IF($B5=TRUE,IF(COUNTIF($Q5:$S5,"=ERR")=0,DEC2HEX($Q5+$R5+$S5),"ERR"),"")</f>
        <v>9</v>
      </c>
      <c r="U5" s="18"/>
      <c r="V5" s="106" t="str">
        <f>IF($B5=TRUE,IF(AND(ISNUMBER(HEX2DEC($T5)),ISNUMBER(HEX2DEC($U6))),CONCATENATE($T5,$U6),""),"")</f>
        <v>94</v>
      </c>
      <c r="W5" s="108">
        <f>IF(AND($V5&lt;&gt;"",$C5=TRUE,NOT(AND(OR($D5="HCRAM",$D5="HCROM"),$O5=0))),((ROWS($W$3:$W4)+(-COUNTBLANK($W$3:$W4)))/100)+5,"")</f>
        <v>5</v>
      </c>
      <c r="X5" s="16"/>
    </row>
    <row r="6" spans="1:35" ht="18" customHeight="1" x14ac:dyDescent="0.15">
      <c r="A6" s="9"/>
      <c r="B6" s="135"/>
      <c r="C6" s="135"/>
      <c r="D6" s="137"/>
      <c r="E6" s="137"/>
      <c r="F6" s="137"/>
      <c r="G6" s="147"/>
      <c r="H6" s="19"/>
      <c r="I6" s="33" t="str">
        <f>IF($B5=TRUE,IF($C5=TRUE,"LCiM",""),"")</f>
        <v>LCiM</v>
      </c>
      <c r="J6" s="33" t="str">
        <f ca="1">IF($B5=TRUE,IF((ROW()-1)=$I5,"",IF(COUNTIF($I5:$I$34,"=LCiM")&gt;0,IFERROR(IF(STDEV(INDIRECT(""&amp;ADDRESS(ROW($R5),COLUMN($R5),3)&amp;":"&amp;ADDRESS($I5,COLUMN($R5),3)))=0,"","MCT"),"ERR"),"")),"")</f>
        <v/>
      </c>
      <c r="K6" s="33">
        <f>IF($B5=TRUE,IF($E5&lt;&gt;"",IF($E5="32K",1,IF($E5="16K",2,IF($E5="8K/T32K",IF($D$35="FRAM71B",1,3),ROW()+30))),ROW()+30),"")</f>
        <v>1</v>
      </c>
      <c r="L6" s="33">
        <f>IF($B5=TRUE,$F5,"")</f>
        <v>4</v>
      </c>
      <c r="M6" s="33" t="str">
        <f ca="1">IF($B5=TRUE,IF((-1+ROW())=$I5,"",IF(COUNTIF($I5:$I$34,"=LCiM")&gt;0,IFERROR(IF(STDEV(INDIRECT(""&amp;ADDRESS(ROW($K6),COLUMN($K6),3)&amp;":"&amp;ADDRESS(($I5+1),COLUMN($K6),3)))=0,"","MCS"),"ERR"),"")),"")</f>
        <v/>
      </c>
      <c r="N6" s="19"/>
      <c r="O6" s="105"/>
      <c r="P6" s="33" t="str">
        <f>IF($B5=TRUE,DEC2HEX(HEX2DEC("2C000")+($O5*2)+1,5),"")</f>
        <v>2C003</v>
      </c>
      <c r="Q6" s="29"/>
      <c r="R6" s="27"/>
      <c r="S6" s="27"/>
      <c r="T6" s="28"/>
      <c r="U6" s="33" t="str">
        <f>IF($B5=TRUE,IF(OR($L5="",$L5="SYS"),DEC2HEX($F5,1),"ERR"),"")</f>
        <v>4</v>
      </c>
      <c r="V6" s="107"/>
      <c r="W6" s="109"/>
      <c r="X6" s="19"/>
    </row>
    <row r="7" spans="1:35" ht="18" customHeight="1" x14ac:dyDescent="0.15">
      <c r="A7" s="9"/>
      <c r="B7" s="142" t="b">
        <v>1</v>
      </c>
      <c r="C7" s="142" t="b">
        <v>1</v>
      </c>
      <c r="D7" s="144" t="s">
        <v>26</v>
      </c>
      <c r="E7" s="92" t="s">
        <v>27</v>
      </c>
      <c r="F7" s="92">
        <v>5</v>
      </c>
      <c r="G7" s="146" t="s">
        <v>50</v>
      </c>
      <c r="H7" s="16"/>
      <c r="I7" s="17">
        <f>IF($B7=TRUE,IFERROR(MATCH("LCiM",$I8:$I$34,0)+ROW()-1,"LLM"),"")</f>
        <v>7</v>
      </c>
      <c r="J7" s="17" t="str">
        <f>IF($B7=TRUE,IF($D7&lt;&gt;"",IF(OR($D7="ROM",$D7="RAM"),"",IF(OR($D7="HCRAM",$D7="HCROM"),IF($O7=0,IF($K8=1,IF($C7=TRUE,"","LLM"),"ICS"),"ICN"),"IVA")),"MVA"),"")</f>
        <v/>
      </c>
      <c r="K7" s="17" t="str">
        <f>IF($B7=TRUE,IF($E7&lt;&gt;"",IF(OR($E7="32K",$E7="16K",$E7="8K/T32K"),"","IVA"),"MVA"),"")</f>
        <v/>
      </c>
      <c r="L7" s="17" t="str">
        <f>IF($B7=TRUE,IF($F7="","MVA",IF(ISNUMBER($F7)=FALSE,"IVA",IF(OR($F7&lt;0,$F7&gt;15)=TRUE,"IVA",IF($F7=2,"RVA",IF(OR($F7=0,$F7=1)=TRUE,"SYS",""))))),"")</f>
        <v/>
      </c>
      <c r="M7" s="17" t="str">
        <f>IF($B7=TRUE,IF($L8&lt;&gt;"",IF(COUNTIF($L$3:$L$34,CONCATENATE("=",$L8))&gt;1,"DMB",""),""),"")</f>
        <v/>
      </c>
      <c r="N7" s="16"/>
      <c r="O7" s="90">
        <f>IF($B7=TRUE,ROWS($O$3:$O5)-(COUNTBLANK($O$3:$O5)),"")</f>
        <v>2</v>
      </c>
      <c r="P7" s="32" t="str">
        <f>IF($B7=TRUE,DEC2HEX(HEX2DEC("2C000")+($O7*2)+0,5),"")</f>
        <v>2C004</v>
      </c>
      <c r="Q7" s="17">
        <f>IF($B7=TRUE,IF($C7=TRUE,8,0),"")</f>
        <v>8</v>
      </c>
      <c r="R7" s="17">
        <f>IF($B7=TRUE,IF($J7="",IF(OR($D7="ROM",$D7="HCROM"),4,IF(OR($D7="RAM",$D7="HCRAM"),0,"ERR")),"ERR"),"")</f>
        <v>4</v>
      </c>
      <c r="S7" s="17">
        <f>IF($B7=TRUE,IF($K7="",IF($E7="32K",1,IF($E7="16K",2,IF($E7="8K/T32K",3,"ERR"))),"ERR"),"")</f>
        <v>1</v>
      </c>
      <c r="T7" s="17" t="str">
        <f>IF($B7=TRUE,IF(COUNTIF($Q7:$S7,"=ERR")=0,DEC2HEX($Q7+$R7+$S7),"ERR"),"")</f>
        <v>D</v>
      </c>
      <c r="U7" s="18"/>
      <c r="V7" s="92" t="str">
        <f>IF($B7=TRUE,IF(AND(ISNUMBER(HEX2DEC($T7)),ISNUMBER(HEX2DEC($U8))),CONCATENATE($T7,$U8),""),"")</f>
        <v>D5</v>
      </c>
      <c r="W7" s="94">
        <f>IF(AND($V7&lt;&gt;"",$C7=TRUE,NOT(AND(OR($D7="HCRAM",$D7="HCROM"),$O7=0))),((ROWS($W$3:$W6)+(-COUNTBLANK($W$3:$W6)))/100)+5,"")</f>
        <v>5.01</v>
      </c>
      <c r="X7" s="16"/>
    </row>
    <row r="8" spans="1:35" ht="18" customHeight="1" x14ac:dyDescent="0.15">
      <c r="A8" s="9"/>
      <c r="B8" s="143"/>
      <c r="C8" s="143"/>
      <c r="D8" s="145"/>
      <c r="E8" s="145"/>
      <c r="F8" s="145"/>
      <c r="G8" s="147"/>
      <c r="H8" s="19"/>
      <c r="I8" s="17" t="str">
        <f>IF($B7=TRUE,IF($C7=TRUE,"LCiM",""),"")</f>
        <v>LCiM</v>
      </c>
      <c r="J8" s="17" t="str">
        <f ca="1">IF($B7=TRUE,IF((ROW()-1)=$I7,"",IF(COUNTIF($I7:$I$34,"=LCiM")&gt;0,IFERROR(IF(STDEV(INDIRECT(""&amp;ADDRESS(ROW($R7),COLUMN($R7),3)&amp;":"&amp;ADDRESS($I7,COLUMN($R7),3)))=0,"","MCT"),"ERR"),"")),"")</f>
        <v/>
      </c>
      <c r="K8" s="17">
        <f>IF($B7=TRUE,IF($E7&lt;&gt;"",IF($E7="32K",1,IF($E7="16K",2,IF($E7="8K/T32K",IF($D$35="FRAM71B",1,3),ROW()+30))),ROW()+30),"")</f>
        <v>1</v>
      </c>
      <c r="L8" s="17">
        <f>IF($B7=TRUE,$F7,"")</f>
        <v>5</v>
      </c>
      <c r="M8" s="17" t="str">
        <f ca="1">IF($B7=TRUE,IF((-1+ROW())=$I7,"",IF(COUNTIF($I7:$I$34,"=LCiM")&gt;0,IFERROR(IF(STDEV(INDIRECT(""&amp;ADDRESS(ROW($K8),COLUMN($K8),3)&amp;":"&amp;ADDRESS(($I7+1),COLUMN($K8),3)))=0,"","MCS"),"ERR"),"")),"")</f>
        <v/>
      </c>
      <c r="N8" s="19"/>
      <c r="O8" s="91"/>
      <c r="P8" s="32" t="str">
        <f>IF($B7=TRUE,DEC2HEX(HEX2DEC("2C000")+($O7*2)+1,5),"")</f>
        <v>2C005</v>
      </c>
      <c r="Q8" s="29"/>
      <c r="R8" s="27"/>
      <c r="S8" s="27"/>
      <c r="T8" s="28"/>
      <c r="U8" s="17" t="str">
        <f>IF($B7=TRUE,IF(OR($L7="",$L7="SYS"),DEC2HEX($F7,1),"ERR"),"")</f>
        <v>5</v>
      </c>
      <c r="V8" s="93"/>
      <c r="W8" s="95"/>
      <c r="X8" s="19"/>
    </row>
    <row r="9" spans="1:35" ht="18" customHeight="1" x14ac:dyDescent="0.15">
      <c r="A9" s="9"/>
      <c r="B9" s="134" t="b">
        <v>1</v>
      </c>
      <c r="C9" s="134" t="b">
        <v>1</v>
      </c>
      <c r="D9" s="136" t="s">
        <v>28</v>
      </c>
      <c r="E9" s="138" t="s">
        <v>30</v>
      </c>
      <c r="F9" s="139">
        <v>6</v>
      </c>
      <c r="G9" s="148" t="s">
        <v>51</v>
      </c>
      <c r="H9" s="16"/>
      <c r="I9" s="33">
        <f>IF($B9=TRUE,IFERROR(MATCH("LCiM",$I10:$I$34,0)+ROW()-1,"LLM"),"")</f>
        <v>9</v>
      </c>
      <c r="J9" s="33" t="str">
        <f>IF($B9=TRUE,IF($D9&lt;&gt;"",IF(OR($D9="ROM",$D9="RAM"),"",IF(OR($D9="HCRAM",$D9="HCROM"),IF($O9=0,IF($K10=1,IF($C9=TRUE,"","LLM"),"ICS"),"ICN"),"IVA")),"MVA"),"")</f>
        <v/>
      </c>
      <c r="K9" s="33" t="str">
        <f>IF($B9=TRUE,IF($E9&lt;&gt;"",IF(OR($E9="32K",$E9="16K",$E9="8K/T32K"),"","IVA"),"MVA"),"")</f>
        <v/>
      </c>
      <c r="L9" s="33" t="str">
        <f>IF($B9=TRUE,IF($F9="","MVA",IF(ISNUMBER($F9)=FALSE,"IVA",IF(OR($F9&lt;0,$F9&gt;15)=TRUE,"IVA",IF($F9=2,"RVA",IF(OR($F9=0,$F9=1)=TRUE,"SYS",""))))),"")</f>
        <v/>
      </c>
      <c r="M9" s="33" t="str">
        <f>IF($B9=TRUE,IF($L10&lt;&gt;"",IF(COUNTIF($L$3:$L$34,CONCATENATE("=",$L10))&gt;1,"DMB",""),""),"")</f>
        <v/>
      </c>
      <c r="N9" s="16"/>
      <c r="O9" s="104">
        <f>IF($B9=TRUE,ROWS($O$3:$O7)-(COUNTBLANK($O$3:$O7)),"")</f>
        <v>3</v>
      </c>
      <c r="P9" s="33" t="str">
        <f>IF($B9=TRUE,DEC2HEX(HEX2DEC("2C000")+($O9*2)+0,5),"")</f>
        <v>2C006</v>
      </c>
      <c r="Q9" s="33">
        <f>IF($B9=TRUE,IF($C9=TRUE,8,0),"")</f>
        <v>8</v>
      </c>
      <c r="R9" s="33">
        <f>IF($B9=TRUE,IF($J9="",IF(OR($D9="ROM",$D9="HCROM"),4,IF(OR($D9="RAM",$D9="HCRAM"),0,"ERR")),"ERR"),"")</f>
        <v>0</v>
      </c>
      <c r="S9" s="33">
        <f>IF($B9=TRUE,IF($K9="",IF($E9="32K",1,IF($E9="16K",2,IF($E9="8K/T32K",3,"ERR"))),"ERR"),"")</f>
        <v>2</v>
      </c>
      <c r="T9" s="33" t="str">
        <f>IF($B9=TRUE,IF(COUNTIF($Q9:$S9,"=ERR")=0,DEC2HEX($Q9+$R9+$S9),"ERR"),"")</f>
        <v>A</v>
      </c>
      <c r="U9" s="18"/>
      <c r="V9" s="106" t="str">
        <f>IF($B9=TRUE,IF(AND(ISNUMBER(HEX2DEC($T9)),ISNUMBER(HEX2DEC($U10))),CONCATENATE($T9,$U10),""),"")</f>
        <v>A6</v>
      </c>
      <c r="W9" s="108">
        <f>IF(AND($V9&lt;&gt;"",$C9=TRUE,NOT(AND(OR($D9="HCRAM",$D9="HCROM"),$O9=0))),((ROWS($W$3:$W8)+(-COUNTBLANK($W$3:$W8)))/100)+5,"")</f>
        <v>5.0199999999999996</v>
      </c>
      <c r="X9" s="16"/>
    </row>
    <row r="10" spans="1:35" ht="18" customHeight="1" x14ac:dyDescent="0.15">
      <c r="A10" s="9"/>
      <c r="B10" s="135"/>
      <c r="C10" s="135"/>
      <c r="D10" s="137"/>
      <c r="E10" s="137"/>
      <c r="F10" s="137"/>
      <c r="G10" s="147"/>
      <c r="H10" s="19"/>
      <c r="I10" s="33" t="str">
        <f>IF($B9=TRUE,IF($C9=TRUE,"LCiM",""),"")</f>
        <v>LCiM</v>
      </c>
      <c r="J10" s="33" t="str">
        <f ca="1">IF($B9=TRUE,IF((ROW()-1)=$I9,"",IF(COUNTIF($I9:$I$34,"=LCiM")&gt;0,IFERROR(IF(STDEV(INDIRECT(""&amp;ADDRESS(ROW($R9),COLUMN($R9),3)&amp;":"&amp;ADDRESS($I9,COLUMN($R9),3)))=0,"","MCT"),"ERR"),"")),"")</f>
        <v/>
      </c>
      <c r="K10" s="33">
        <f>IF($B9=TRUE,IF($E9&lt;&gt;"",IF($E9="32K",1,IF($E9="16K",2,IF($E9="8K/T32K",IF($D$35="FRAM71B",1,3),ROW()+30))),ROW()+30),"")</f>
        <v>2</v>
      </c>
      <c r="L10" s="33">
        <f>IF($B9=TRUE,$F9,"")</f>
        <v>6</v>
      </c>
      <c r="M10" s="33" t="str">
        <f ca="1">IF($B9=TRUE,IF((-1+ROW())=$I9,"",IF(COUNTIF($I9:$I$34,"=LCiM")&gt;0,IFERROR(IF(STDEV(INDIRECT(""&amp;ADDRESS(ROW($K10),COLUMN($K10),3)&amp;":"&amp;ADDRESS(($I9+1),COLUMN($K10),3)))=0,"","MCS"),"ERR"),"")),"")</f>
        <v/>
      </c>
      <c r="N10" s="19"/>
      <c r="O10" s="105"/>
      <c r="P10" s="33" t="str">
        <f>IF($B9=TRUE,DEC2HEX(HEX2DEC("2C000")+($O9*2)+1,5),"")</f>
        <v>2C007</v>
      </c>
      <c r="Q10" s="29"/>
      <c r="R10" s="27"/>
      <c r="S10" s="27"/>
      <c r="T10" s="28"/>
      <c r="U10" s="33" t="str">
        <f>IF($B9=TRUE,IF(OR($L9="",$L9="SYS"),DEC2HEX($F9,1),"ERR"),"")</f>
        <v>6</v>
      </c>
      <c r="V10" s="107"/>
      <c r="W10" s="109"/>
      <c r="X10" s="19"/>
    </row>
    <row r="11" spans="1:35" ht="18" customHeight="1" x14ac:dyDescent="0.15">
      <c r="A11" s="9"/>
      <c r="B11" s="142" t="b">
        <v>1</v>
      </c>
      <c r="C11" s="142" t="b">
        <v>1</v>
      </c>
      <c r="D11" s="144" t="s">
        <v>26</v>
      </c>
      <c r="E11" s="92" t="s">
        <v>30</v>
      </c>
      <c r="F11" s="92">
        <v>7</v>
      </c>
      <c r="G11" s="146" t="s">
        <v>52</v>
      </c>
      <c r="H11" s="16"/>
      <c r="I11" s="17">
        <f>IF($B11=TRUE,IFERROR(MATCH("LCiM",$I12:$I$34,0)+ROW()-1,"LLM"),"")</f>
        <v>11</v>
      </c>
      <c r="J11" s="17" t="str">
        <f>IF($B11=TRUE,IF($D11&lt;&gt;"",IF(OR($D11="ROM",$D11="RAM"),"",IF(OR($D11="HCRAM",$D11="HCROM"),IF($O11=0,IF($K12=1,IF($C11=TRUE,"","LLM"),"ICS"),"ICN"),"IVA")),"MVA"),"")</f>
        <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2" t="str">
        <f>IF($B11=TRUE,DEC2HEX(HEX2DEC("2C000")+($O11*2)+0,5),"")</f>
        <v>2C008</v>
      </c>
      <c r="Q11" s="17">
        <f>IF($B11=TRUE,IF($C11=TRUE,8,0),"")</f>
        <v>8</v>
      </c>
      <c r="R11" s="17">
        <f>IF($B11=TRUE,IF($J11="",IF(OR($D11="ROM",$D11="HCROM"),4,IF(OR($D11="RAM",$D11="HCRAM"),0,"ERR")),"ERR"),"")</f>
        <v>4</v>
      </c>
      <c r="S11" s="17">
        <f>IF($B11=TRUE,IF($K11="",IF($E11="32K",1,IF($E11="16K",2,IF($E11="8K/T32K",3,"ERR"))),"ERR"),"")</f>
        <v>2</v>
      </c>
      <c r="T11" s="17" t="str">
        <f>IF($B11=TRUE,IF(COUNTIF($Q11:$S11,"=ERR")=0,DEC2HEX($Q11+$R11+$S11),"ERR"),"")</f>
        <v>E</v>
      </c>
      <c r="U11" s="18"/>
      <c r="V11" s="92" t="str">
        <f>IF($B11=TRUE,IF(AND(ISNUMBER(HEX2DEC($T11)),ISNUMBER(HEX2DEC($U12))),CONCATENATE($T11,$U12),""),"")</f>
        <v>E7</v>
      </c>
      <c r="W11" s="94">
        <f>IF(AND($V11&lt;&gt;"",$C11=TRUE,NOT(AND(OR($D11="HCRAM",$D11="HCROM"),$O11=0))),((ROWS($W$3:$W10)+(-COUNTBLANK($W$3:$W10)))/100)+5,"")</f>
        <v>5.03</v>
      </c>
      <c r="X11" s="16"/>
    </row>
    <row r="12" spans="1:35" ht="18" customHeight="1" x14ac:dyDescent="0.15">
      <c r="A12" s="9"/>
      <c r="B12" s="143"/>
      <c r="C12" s="143"/>
      <c r="D12" s="145"/>
      <c r="E12" s="145"/>
      <c r="F12" s="145"/>
      <c r="G12" s="147"/>
      <c r="H12" s="19"/>
      <c r="I12" s="17" t="str">
        <f>IF($B11=TRUE,IF($C11=TRUE,"LCiM",""),"")</f>
        <v>LCiM</v>
      </c>
      <c r="J12" s="17" t="str">
        <f ca="1">IF($B11=TRUE,IF((ROW()-1)=$I11,"",IF(COUNTIF($I11:$I$34,"=LCiM")&gt;0,IFERROR(IF(STDEV(INDIRECT(""&amp;ADDRESS(ROW($R11),COLUMN($R11),3)&amp;":"&amp;ADDRESS($I11,COLUMN($R11),3)))=0,"","MCT"),"ERR"),"")),"")</f>
        <v/>
      </c>
      <c r="K12" s="17">
        <f>IF($B11=TRUE,IF($E11&lt;&gt;"",IF($E11="32K",1,IF($E11="16K",2,IF($E11="8K/T32K",IF($D$35="FRAM71B",1,3),ROW()+30))),ROW()+30),"")</f>
        <v>2</v>
      </c>
      <c r="L12" s="17">
        <f>IF($B11=TRUE,$F11,"")</f>
        <v>7</v>
      </c>
      <c r="M12" s="17" t="str">
        <f ca="1">IF($B11=TRUE,IF((-1+ROW())=$I11,"",IF(COUNTIF($I11:$I$34,"=LCiM")&gt;0,IFERROR(IF(STDEV(INDIRECT(""&amp;ADDRESS(ROW($K12),COLUMN($K12),3)&amp;":"&amp;ADDRESS(($I11+1),COLUMN($K12),3)))=0,"","MCS"),"ERR"),"")),"")</f>
        <v/>
      </c>
      <c r="N12" s="19"/>
      <c r="O12" s="91"/>
      <c r="P12" s="32" t="str">
        <f>IF($B11=TRUE,DEC2HEX(HEX2DEC("2C000")+($O11*2)+1,5),"")</f>
        <v>2C009</v>
      </c>
      <c r="Q12" s="29"/>
      <c r="R12" s="27"/>
      <c r="S12" s="27"/>
      <c r="T12" s="28"/>
      <c r="U12" s="17" t="str">
        <f>IF($B11=TRUE,IF(OR($L11="",$L11="SYS"),DEC2HEX($F11,1),"ERR"),"")</f>
        <v>7</v>
      </c>
      <c r="V12" s="93"/>
      <c r="W12" s="95"/>
      <c r="X12" s="19"/>
    </row>
    <row r="13" spans="1:35" ht="18" customHeight="1" x14ac:dyDescent="0.15">
      <c r="A13" s="9"/>
      <c r="B13" s="134" t="b">
        <v>1</v>
      </c>
      <c r="C13" s="134" t="b">
        <v>1</v>
      </c>
      <c r="D13" s="136" t="s">
        <v>28</v>
      </c>
      <c r="E13" s="138" t="s">
        <v>32</v>
      </c>
      <c r="F13" s="139">
        <v>8</v>
      </c>
      <c r="G13" s="148" t="s">
        <v>53</v>
      </c>
      <c r="H13" s="16"/>
      <c r="I13" s="33">
        <f>IF($B13=TRUE,IFERROR(MATCH("LCiM",$I14:$I$34,0)+ROW()-1,"LLM"),"")</f>
        <v>13</v>
      </c>
      <c r="J13" s="33" t="str">
        <f>IF($B13=TRUE,IF($D13&lt;&gt;"",IF(OR($D13="ROM",$D13="RAM"),"",IF(OR($D13="HCRAM",$D13="HCROM"),IF($O13=0,IF($K14=1,IF($C13=TRUE,"","LLM"),"ICS"),"ICN"),"IVA")),"MVA"),"")</f>
        <v/>
      </c>
      <c r="K13" s="33" t="str">
        <f>IF($B13=TRUE,IF($E13&lt;&gt;"",IF(OR($E13="32K",$E13="16K",$E13="8K/T32K"),"","IVA"),"MVA"),"")</f>
        <v/>
      </c>
      <c r="L13" s="33" t="str">
        <f>IF($B13=TRUE,IF($F13="","MVA",IF(ISNUMBER($F13)=FALSE,"IVA",IF(OR($F13&lt;0,$F13&gt;15)=TRUE,"IVA",IF($F13=2,"RVA",IF(OR($F13=0,$F13=1)=TRUE,"SYS",""))))),"")</f>
        <v/>
      </c>
      <c r="M13" s="33" t="str">
        <f>IF($B13=TRUE,IF($L14&lt;&gt;"",IF(COUNTIF($L$3:$L$34,CONCATENATE("=",$L14))&gt;1,"DMB",""),""),"")</f>
        <v/>
      </c>
      <c r="N13" s="16"/>
      <c r="O13" s="104">
        <f>IF($B13=TRUE,ROWS($O$3:$O11)-(COUNTBLANK($O$3:$O11)),"")</f>
        <v>5</v>
      </c>
      <c r="P13" s="33" t="str">
        <f>IF($B13=TRUE,DEC2HEX(HEX2DEC("2C000")+($O13*2)+0,5),"")</f>
        <v>2C00A</v>
      </c>
      <c r="Q13" s="33">
        <f>IF($B13=TRUE,IF($C13=TRUE,8,0),"")</f>
        <v>8</v>
      </c>
      <c r="R13" s="33">
        <f>IF($B13=TRUE,IF($J13="",IF(OR($D13="ROM",$D13="HCROM"),4,IF(OR($D13="RAM",$D13="HCRAM"),0,"ERR")),"ERR"),"")</f>
        <v>0</v>
      </c>
      <c r="S13" s="33">
        <f>IF($B13=TRUE,IF($K13="",IF($E13="32K",1,IF($E13="16K",2,IF($E13="8K/T32K",3,"ERR"))),"ERR"),"")</f>
        <v>3</v>
      </c>
      <c r="T13" s="33" t="str">
        <f>IF($B13=TRUE,IF(COUNTIF($Q13:$S13,"=ERR")=0,DEC2HEX($Q13+$R13+$S13),"ERR"),"")</f>
        <v>B</v>
      </c>
      <c r="U13" s="18"/>
      <c r="V13" s="106" t="str">
        <f>IF($B13=TRUE,IF(AND(ISNUMBER(HEX2DEC($T13)),ISNUMBER(HEX2DEC($U14))),CONCATENATE($T13,$U14),""),"")</f>
        <v>B8</v>
      </c>
      <c r="W13" s="108">
        <f>IF(AND($V13&lt;&gt;"",$C13=TRUE,NOT(AND(OR($D13="HCRAM",$D13="HCROM"),$O13=0))),((ROWS($W$3:$W12)+(-COUNTBLANK($W$3:$W12)))/100)+5,"")</f>
        <v>5.04</v>
      </c>
      <c r="X13" s="16"/>
    </row>
    <row r="14" spans="1:35" ht="18" customHeight="1" x14ac:dyDescent="0.15">
      <c r="A14" s="9"/>
      <c r="B14" s="135"/>
      <c r="C14" s="135"/>
      <c r="D14" s="137"/>
      <c r="E14" s="137"/>
      <c r="F14" s="137"/>
      <c r="G14" s="147"/>
      <c r="H14" s="19"/>
      <c r="I14" s="33" t="str">
        <f>IF($B13=TRUE,IF($C13=TRUE,"LCiM",""),"")</f>
        <v>LCiM</v>
      </c>
      <c r="J14" s="33" t="str">
        <f ca="1">IF($B13=TRUE,IF((ROW()-1)=$I13,"",IF(COUNTIF($I13:$I$34,"=LCiM")&gt;0,IFERROR(IF(STDEV(INDIRECT(""&amp;ADDRESS(ROW($R13),COLUMN($R13),3)&amp;":"&amp;ADDRESS($I13,COLUMN($R13),3)))=0,"","MCT"),"ERR"),"")),"")</f>
        <v/>
      </c>
      <c r="K14" s="33">
        <f>IF($B13=TRUE,IF($E13&lt;&gt;"",IF($E13="32K",1,IF($E13="16K",2,IF($E13="8K/T32K",IF($D$35="FRAM71B",1,3),ROW()+30))),ROW()+30),"")</f>
        <v>3</v>
      </c>
      <c r="L14" s="33">
        <f>IF($B13=TRUE,$F13,"")</f>
        <v>8</v>
      </c>
      <c r="M14" s="33" t="str">
        <f ca="1">IF($B13=TRUE,IF((-1+ROW())=$I13,"",IF(COUNTIF($I13:$I$34,"=LCiM")&gt;0,IFERROR(IF(STDEV(INDIRECT(""&amp;ADDRESS(ROW($K14),COLUMN($K14),3)&amp;":"&amp;ADDRESS(($I13+1),COLUMN($K14),3)))=0,"","MCS"),"ERR"),"")),"")</f>
        <v/>
      </c>
      <c r="N14" s="19"/>
      <c r="O14" s="105"/>
      <c r="P14" s="33" t="str">
        <f>IF($B13=TRUE,DEC2HEX(HEX2DEC("2C000")+($O13*2)+1,5),"")</f>
        <v>2C00B</v>
      </c>
      <c r="Q14" s="29"/>
      <c r="R14" s="27"/>
      <c r="S14" s="27"/>
      <c r="T14" s="28"/>
      <c r="U14" s="33" t="str">
        <f>IF($B13=TRUE,IF(OR($L13="",$L13="SYS"),DEC2HEX($F13,1),"ERR"),"")</f>
        <v>8</v>
      </c>
      <c r="V14" s="107"/>
      <c r="W14" s="109"/>
      <c r="X14" s="19"/>
    </row>
    <row r="15" spans="1:35" ht="18" customHeight="1" x14ac:dyDescent="0.15">
      <c r="A15" s="9"/>
      <c r="B15" s="142" t="b">
        <v>1</v>
      </c>
      <c r="C15" s="142" t="b">
        <v>1</v>
      </c>
      <c r="D15" s="144" t="s">
        <v>26</v>
      </c>
      <c r="E15" s="92" t="s">
        <v>32</v>
      </c>
      <c r="F15" s="92">
        <v>9</v>
      </c>
      <c r="G15" s="146" t="s">
        <v>54</v>
      </c>
      <c r="H15" s="16"/>
      <c r="I15" s="17">
        <f>IF($B15=TRUE,IFERROR(MATCH("LCiM",$I16:$I$34,0)+ROW()-1,"LLM"),"")</f>
        <v>15</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
      </c>
      <c r="M15" s="17" t="str">
        <f>IF($B15=TRUE,IF($L16&lt;&gt;"",IF(COUNTIF($L$3:$L$34,CONCATENATE("=",$L16))&gt;1,"DMB",""),""),"")</f>
        <v/>
      </c>
      <c r="N15" s="16"/>
      <c r="O15" s="90">
        <f>IF($B15=TRUE,ROWS($O$3:$O13)-(COUNTBLANK($O$3:$O13)),"")</f>
        <v>6</v>
      </c>
      <c r="P15" s="32" t="str">
        <f>IF($B15=TRUE,DEC2HEX(HEX2DEC("2C000")+($O15*2)+0,5),"")</f>
        <v>2C00C</v>
      </c>
      <c r="Q15" s="17">
        <f>IF($B15=TRUE,IF($C15=TRUE,8,0),"")</f>
        <v>8</v>
      </c>
      <c r="R15" s="17">
        <f>IF($B15=TRUE,IF($J15="",IF(OR($D15="ROM",$D15="HCROM"),4,IF(OR($D15="RAM",$D15="HCRAM"),0,"ERR")),"ERR"),"")</f>
        <v>4</v>
      </c>
      <c r="S15" s="17">
        <f>IF($B15=TRUE,IF($K15="",IF($E15="32K",1,IF($E15="16K",2,IF($E15="8K/T32K",3,"ERR"))),"ERR"),"")</f>
        <v>3</v>
      </c>
      <c r="T15" s="17" t="str">
        <f>IF($B15=TRUE,IF(COUNTIF($Q15:$S15,"=ERR")=0,DEC2HEX($Q15+$R15+$S15),"ERR"),"")</f>
        <v>F</v>
      </c>
      <c r="U15" s="18"/>
      <c r="V15" s="92" t="str">
        <f>IF($B15=TRUE,IF(AND(ISNUMBER(HEX2DEC($T15)),ISNUMBER(HEX2DEC($U16))),CONCATENATE($T15,$U16),""),"")</f>
        <v>F9</v>
      </c>
      <c r="W15" s="94">
        <f>IF(AND($V15&lt;&gt;"",$C15=TRUE,NOT(AND(OR($D15="HCRAM",$D15="HCROM"),$O15=0))),((ROWS($W$3:$W14)+(-COUNTBLANK($W$3:$W14)))/100)+5,"")</f>
        <v>5.05</v>
      </c>
      <c r="X15" s="16"/>
    </row>
    <row r="16" spans="1:35" ht="18" customHeight="1" x14ac:dyDescent="0.15">
      <c r="A16" s="9"/>
      <c r="B16" s="143"/>
      <c r="C16" s="143"/>
      <c r="D16" s="145"/>
      <c r="E16" s="145"/>
      <c r="F16" s="145"/>
      <c r="G16" s="147"/>
      <c r="H16" s="19"/>
      <c r="I16" s="17" t="str">
        <f>IF($B15=TRUE,IF($C15=TRUE,"LCiM",""),"")</f>
        <v>LCiM</v>
      </c>
      <c r="J16" s="17" t="str">
        <f ca="1">IF($B15=TRUE,IF((ROW()-1)=$I15,"",IF(COUNTIF($I15:$I$34,"=LCiM")&gt;0,IFERROR(IF(STDEV(INDIRECT(""&amp;ADDRESS(ROW($R15),COLUMN($R15),3)&amp;":"&amp;ADDRESS($I15,COLUMN($R15),3)))=0,"","MCT"),"ERR"),"")),"")</f>
        <v/>
      </c>
      <c r="K16" s="17">
        <f>IF($B15=TRUE,IF($E15&lt;&gt;"",IF($E15="32K",1,IF($E15="16K",2,IF($E15="8K/T32K",IF($D$35="FRAM71B",1,3),ROW()+30))),ROW()+30),"")</f>
        <v>3</v>
      </c>
      <c r="L16" s="17">
        <f>IF($B15=TRUE,$F15,"")</f>
        <v>9</v>
      </c>
      <c r="M16" s="17" t="str">
        <f ca="1">IF($B15=TRUE,IF((-1+ROW())=$I15,"",IF(COUNTIF($I15:$I$34,"=LCiM")&gt;0,IFERROR(IF(STDEV(INDIRECT(""&amp;ADDRESS(ROW($K16),COLUMN($K16),3)&amp;":"&amp;ADDRESS(($I15+1),COLUMN($K16),3)))=0,"","MCS"),"ERR"),"")),"")</f>
        <v/>
      </c>
      <c r="N16" s="19"/>
      <c r="O16" s="91"/>
      <c r="P16" s="32" t="str">
        <f>IF($B15=TRUE,DEC2HEX(HEX2DEC("2C000")+($O15*2)+1,5),"")</f>
        <v>2C00D</v>
      </c>
      <c r="Q16" s="29"/>
      <c r="R16" s="27"/>
      <c r="S16" s="27"/>
      <c r="T16" s="28"/>
      <c r="U16" s="17" t="str">
        <f>IF($B15=TRUE,IF(OR($L15="",$L15="SYS"),DEC2HEX($F15,1),"ERR"),"")</f>
        <v>9</v>
      </c>
      <c r="V16" s="93"/>
      <c r="W16" s="95"/>
      <c r="X16" s="19"/>
    </row>
    <row r="17" spans="1:24" ht="18" customHeight="1" x14ac:dyDescent="0.15">
      <c r="A17" s="9"/>
      <c r="B17" s="134" t="b">
        <v>1</v>
      </c>
      <c r="C17" s="134" t="b">
        <v>1</v>
      </c>
      <c r="D17" s="136" t="s">
        <v>28</v>
      </c>
      <c r="E17" s="138" t="s">
        <v>27</v>
      </c>
      <c r="F17" s="139">
        <v>0</v>
      </c>
      <c r="G17" s="148" t="s">
        <v>55</v>
      </c>
      <c r="H17" s="16"/>
      <c r="I17" s="33">
        <f>IF($B17=TRUE,IFERROR(MATCH("LCiM",$I18:$I$34,0)+ROW()-1,"LLM"),"")</f>
        <v>17</v>
      </c>
      <c r="J17" s="33" t="str">
        <f>IF($B17=TRUE,IF($D17&lt;&gt;"",IF(OR($D17="ROM",$D17="RAM"),"",IF(OR($D17="HCRAM",$D17="HCROM"),IF($O17=0,IF($K18=1,IF($C17=TRUE,"","LLM"),"ICS"),"ICN"),"IVA")),"MVA"),"")</f>
        <v/>
      </c>
      <c r="K17" s="33" t="str">
        <f>IF($B17=TRUE,IF($E17&lt;&gt;"",IF(OR($E17="32K",$E17="16K",$E17="8K/T32K"),"","IVA"),"MVA"),"")</f>
        <v/>
      </c>
      <c r="L17" s="33" t="str">
        <f>IF($B17=TRUE,IF($F17="","MVA",IF(ISNUMBER($F17)=FALSE,"IVA",IF(OR($F17&lt;0,$F17&gt;15)=TRUE,"IVA",IF($F17=2,"RVA",IF(OR($F17=0,$F17=1)=TRUE,"SYS",""))))),"")</f>
        <v>SYS</v>
      </c>
      <c r="M17" s="33" t="str">
        <f>IF($B17=TRUE,IF($L18&lt;&gt;"",IF(COUNTIF($L$3:$L$34,CONCATENATE("=",$L18))&gt;1,"DMB",""),""),"")</f>
        <v/>
      </c>
      <c r="N17" s="16"/>
      <c r="O17" s="104">
        <f>IF($B17=TRUE,ROWS($O$3:$O15)-(COUNTBLANK($O$3:$O15)),"")</f>
        <v>7</v>
      </c>
      <c r="P17" s="33" t="str">
        <f>IF($B17=TRUE,DEC2HEX(HEX2DEC("2C000")+($O17*2)+0,5),"")</f>
        <v>2C00E</v>
      </c>
      <c r="Q17" s="33">
        <f>IF($B17=TRUE,IF($C17=TRUE,8,0),"")</f>
        <v>8</v>
      </c>
      <c r="R17" s="33">
        <f>IF($B17=TRUE,IF($J17="",IF(OR($D17="ROM",$D17="HCROM"),4,IF(OR($D17="RAM",$D17="HCRAM"),0,"ERR")),"ERR"),"")</f>
        <v>0</v>
      </c>
      <c r="S17" s="33">
        <f>IF($B17=TRUE,IF($K17="",IF($E17="32K",1,IF($E17="16K",2,IF($E17="8K/T32K",3,"ERR"))),"ERR"),"")</f>
        <v>1</v>
      </c>
      <c r="T17" s="33" t="str">
        <f>IF($B17=TRUE,IF(COUNTIF($Q17:$S17,"=ERR")=0,DEC2HEX($Q17+$R17+$S17),"ERR"),"")</f>
        <v>9</v>
      </c>
      <c r="U17" s="18"/>
      <c r="V17" s="106" t="str">
        <f>IF($B17=TRUE,IF(AND(ISNUMBER(HEX2DEC($T17)),ISNUMBER(HEX2DEC($U18))),CONCATENATE($T17,$U18),""),"")</f>
        <v>90</v>
      </c>
      <c r="W17" s="108">
        <f>IF(AND($V17&lt;&gt;"",$C17=TRUE,NOT(AND(OR($D17="HCRAM",$D17="HCROM"),$O17=0))),((ROWS($W$3:$W16)+(-COUNTBLANK($W$3:$W16)))/100)+5,"")</f>
        <v>5.0599999999999996</v>
      </c>
      <c r="X17" s="16"/>
    </row>
    <row r="18" spans="1:24" ht="18" customHeight="1" x14ac:dyDescent="0.15">
      <c r="A18" s="9"/>
      <c r="B18" s="135"/>
      <c r="C18" s="135"/>
      <c r="D18" s="137"/>
      <c r="E18" s="137"/>
      <c r="F18" s="137"/>
      <c r="G18" s="147"/>
      <c r="H18" s="19"/>
      <c r="I18" s="33" t="str">
        <f>IF($B17=TRUE,IF($C17=TRUE,"LCiM",""),"")</f>
        <v>LCiM</v>
      </c>
      <c r="J18" s="33" t="str">
        <f ca="1">IF($B17=TRUE,IF((ROW()-1)=$I17,"",IF(COUNTIF($I17:$I$34,"=LCiM")&gt;0,IFERROR(IF(STDEV(INDIRECT(""&amp;ADDRESS(ROW($R17),COLUMN($R17),3)&amp;":"&amp;ADDRESS($I17,COLUMN($R17),3)))=0,"","MCT"),"ERR"),"")),"")</f>
        <v/>
      </c>
      <c r="K18" s="33">
        <f>IF($B17=TRUE,IF($E17&lt;&gt;"",IF($E17="32K",1,IF($E17="16K",2,IF($E17="8K/T32K",IF($D$35="FRAM71B",1,3),ROW()+30))),ROW()+30),"")</f>
        <v>1</v>
      </c>
      <c r="L18" s="33">
        <f>IF($B17=TRUE,$F17,"")</f>
        <v>0</v>
      </c>
      <c r="M18" s="33" t="str">
        <f ca="1">IF($B17=TRUE,IF((-1+ROW())=$I17,"",IF(COUNTIF($I17:$I$34,"=LCiM")&gt;0,IFERROR(IF(STDEV(INDIRECT(""&amp;ADDRESS(ROW($K18),COLUMN($K18),3)&amp;":"&amp;ADDRESS(($I17+1),COLUMN($K18),3)))=0,"","MCS"),"ERR"),"")),"")</f>
        <v/>
      </c>
      <c r="N18" s="19"/>
      <c r="O18" s="105"/>
      <c r="P18" s="33" t="str">
        <f>IF($B17=TRUE,DEC2HEX(HEX2DEC("2C000")+($O17*2)+1,5),"")</f>
        <v>2C00F</v>
      </c>
      <c r="Q18" s="29"/>
      <c r="R18" s="27"/>
      <c r="S18" s="27"/>
      <c r="T18" s="28"/>
      <c r="U18" s="33" t="str">
        <f>IF($B17=TRUE,IF(OR($L17="",$L17="SYS"),DEC2HEX($F17,1),"ERR"),"")</f>
        <v>0</v>
      </c>
      <c r="V18" s="107"/>
      <c r="W18" s="109"/>
      <c r="X18" s="19"/>
    </row>
    <row r="19" spans="1:24" ht="18" customHeight="1" x14ac:dyDescent="0.15">
      <c r="A19" s="9"/>
      <c r="B19" s="142" t="b">
        <v>1</v>
      </c>
      <c r="C19" s="142" t="b">
        <v>1</v>
      </c>
      <c r="D19" s="144" t="s">
        <v>26</v>
      </c>
      <c r="E19" s="92" t="s">
        <v>27</v>
      </c>
      <c r="F19" s="92">
        <v>1</v>
      </c>
      <c r="G19" s="146" t="s">
        <v>56</v>
      </c>
      <c r="H19" s="16"/>
      <c r="I19" s="17">
        <f>IF($B19=TRUE,IFERROR(MATCH("LCiM",$I20:$I$34,0)+ROW()-1,"LLM"),"")</f>
        <v>19</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SYS</v>
      </c>
      <c r="M19" s="17" t="str">
        <f>IF($B19=TRUE,IF($L20&lt;&gt;"",IF(COUNTIF($L$3:$L$34,CONCATENATE("=",$L20))&gt;1,"DMB",""),""),"")</f>
        <v/>
      </c>
      <c r="N19" s="16"/>
      <c r="O19" s="90">
        <f>IF($B19=TRUE,ROWS($O$3:$O17)-(COUNTBLANK($O$3:$O17)),"")</f>
        <v>8</v>
      </c>
      <c r="P19" s="32" t="str">
        <f>IF($B19=TRUE,DEC2HEX(HEX2DEC("2C000")+($O19*2)+0,5),"")</f>
        <v>2C010</v>
      </c>
      <c r="Q19" s="17">
        <f>IF($B19=TRUE,IF($C19=TRUE,8,0),"")</f>
        <v>8</v>
      </c>
      <c r="R19" s="17">
        <f>IF($B19=TRUE,IF($J19="",IF(OR($D19="ROM",$D19="HCROM"),4,IF(OR($D19="RAM",$D19="HCRAM"),0,"ERR")),"ERR"),"")</f>
        <v>4</v>
      </c>
      <c r="S19" s="17">
        <f>IF($B19=TRUE,IF($K19="",IF($E19="32K",1,IF($E19="16K",2,IF($E19="8K/T32K",3,"ERR"))),"ERR"),"")</f>
        <v>1</v>
      </c>
      <c r="T19" s="17" t="str">
        <f>IF($B19=TRUE,IF(COUNTIF($Q19:$S19,"=ERR")=0,DEC2HEX($Q19+$R19+$S19),"ERR"),"")</f>
        <v>D</v>
      </c>
      <c r="U19" s="18"/>
      <c r="V19" s="92" t="str">
        <f>IF($B19=TRUE,IF(AND(ISNUMBER(HEX2DEC($T19)),ISNUMBER(HEX2DEC($U20))),CONCATENATE($T19,$U20),""),"")</f>
        <v>D1</v>
      </c>
      <c r="W19" s="94">
        <f>IF(AND($V19&lt;&gt;"",$C19=TRUE,NOT(AND(OR($D19="HCRAM",$D19="HCROM"),$O19=0))),((ROWS($W$3:$W18)+(-COUNTBLANK($W$3:$W18)))/100)+5,"")</f>
        <v>5.07</v>
      </c>
      <c r="X19" s="16"/>
    </row>
    <row r="20" spans="1:24" ht="18" customHeight="1" x14ac:dyDescent="0.15">
      <c r="A20" s="9"/>
      <c r="B20" s="143"/>
      <c r="C20" s="143"/>
      <c r="D20" s="145"/>
      <c r="E20" s="145"/>
      <c r="F20" s="145"/>
      <c r="G20" s="147"/>
      <c r="H20" s="19"/>
      <c r="I20" s="17" t="str">
        <f>IF($B19=TRUE,IF($C19=TRUE,"LCiM",""),"")</f>
        <v>LCiM</v>
      </c>
      <c r="J20" s="17" t="str">
        <f ca="1">IF($B19=TRUE,IF((ROW()-1)=$I19,"",IF(COUNTIF($I19:$I$34,"=LCiM")&gt;0,IFERROR(IF(STDEV(INDIRECT(""&amp;ADDRESS(ROW($R19),COLUMN($R19),3)&amp;":"&amp;ADDRESS($I19,COLUMN($R19),3)))=0,"","MCT"),"ERR"),"")),"")</f>
        <v/>
      </c>
      <c r="K20" s="17">
        <f>IF($B19=TRUE,IF($E19&lt;&gt;"",IF($E19="32K",1,IF($E19="16K",2,IF($E19="8K/T32K",IF($D$35="FRAM71B",1,3),ROW()+30))),ROW()+30),"")</f>
        <v>1</v>
      </c>
      <c r="L20" s="17">
        <f>IF($B19=TRUE,$F19,"")</f>
        <v>1</v>
      </c>
      <c r="M20" s="17" t="str">
        <f ca="1">IF($B19=TRUE,IF((-1+ROW())=$I19,"",IF(COUNTIF($I19:$I$34,"=LCiM")&gt;0,IFERROR(IF(STDEV(INDIRECT(""&amp;ADDRESS(ROW($K20),COLUMN($K20),3)&amp;":"&amp;ADDRESS(($I19+1),COLUMN($K20),3)))=0,"","MCS"),"ERR"),"")),"")</f>
        <v/>
      </c>
      <c r="N20" s="19"/>
      <c r="O20" s="91"/>
      <c r="P20" s="32" t="str">
        <f>IF($B19=TRUE,DEC2HEX(HEX2DEC("2C000")+($O19*2)+1,5),"")</f>
        <v>2C011</v>
      </c>
      <c r="Q20" s="29"/>
      <c r="R20" s="27"/>
      <c r="S20" s="27"/>
      <c r="T20" s="28"/>
      <c r="U20" s="17" t="str">
        <f>IF($B19=TRUE,IF(OR($L19="",$L19="SYS"),DEC2HEX($F19,1),"ERR"),"")</f>
        <v>1</v>
      </c>
      <c r="V20" s="93"/>
      <c r="W20" s="95"/>
      <c r="X20" s="19"/>
    </row>
    <row r="21" spans="1:24" ht="18" customHeight="1" x14ac:dyDescent="0.15">
      <c r="A21" s="9"/>
      <c r="B21" s="134" t="b">
        <v>0</v>
      </c>
      <c r="C21" s="134" t="b">
        <v>0</v>
      </c>
      <c r="D21" s="136"/>
      <c r="E21" s="138"/>
      <c r="F21" s="139"/>
      <c r="G21" s="148"/>
      <c r="H21" s="16"/>
      <c r="I21" s="33" t="str">
        <f>IF($B21=TRUE,IFERROR(MATCH("LCiM",$I22:$I$34,0)+ROW()-1,"LLM"),"")</f>
        <v/>
      </c>
      <c r="J21" s="33" t="str">
        <f>IF($B21=TRUE,IF($D21&lt;&gt;"",IF(OR($D21="ROM",$D21="RAM"),"",IF(OR($D21="HCRAM",$D21="HCROM"),IF($O21=0,IF($K22=1,IF($C21=TRUE,"","LLM"),"ICS"),"ICN"),"IVA")),"MVA"),"")</f>
        <v/>
      </c>
      <c r="K21" s="33" t="str">
        <f>IF($B21=TRUE,IF($E21&lt;&gt;"",IF(OR($E21="32K",$E21="16K",$E21="8K/T32K"),"","IVA"),"MVA"),"")</f>
        <v/>
      </c>
      <c r="L21" s="33" t="str">
        <f>IF($B21=TRUE,IF($F21="","MVA",IF(ISNUMBER($F21)=FALSE,"IVA",IF(OR($F21&lt;0,$F21&gt;15)=TRUE,"IVA",IF($F21=2,"RVA",IF(OR($F21=0,$F21=1)=TRUE,"SYS",""))))),"")</f>
        <v/>
      </c>
      <c r="M21" s="33" t="str">
        <f>IF($B21=TRUE,IF($L22&lt;&gt;"",IF(COUNTIF($L$3:$L$34,CONCATENATE("=",$L22))&gt;1,"DMB",""),""),"")</f>
        <v/>
      </c>
      <c r="N21" s="16"/>
      <c r="O21" s="104" t="str">
        <f>IF($B21=TRUE,ROWS($O$3:$O19)-(COUNTBLANK($O$3:$O19)),"")</f>
        <v/>
      </c>
      <c r="P21" s="33" t="str">
        <f>IF($B21=TRUE,DEC2HEX(HEX2DEC("2C000")+($O21*2)+0,5),"")</f>
        <v/>
      </c>
      <c r="Q21" s="33" t="str">
        <f>IF($B21=TRUE,IF($C21=TRUE,8,0),"")</f>
        <v/>
      </c>
      <c r="R21" s="33" t="str">
        <f>IF($B21=TRUE,IF($J21="",IF(OR($D21="ROM",$D21="HCROM"),4,IF(OR($D21="RAM",$D21="HCRAM"),0,"ERR")),"ERR"),"")</f>
        <v/>
      </c>
      <c r="S21" s="33" t="str">
        <f>IF($B21=TRUE,IF($K21="",IF($E21="32K",1,IF($E21="16K",2,IF($E21="8K/T32K",3,"ERR"))),"ERR"),"")</f>
        <v/>
      </c>
      <c r="T21" s="33" t="str">
        <f>IF($B21=TRUE,IF(COUNTIF($Q21:$S21,"=ERR")=0,DEC2HEX($Q21+$R21+$S21),"ERR"),"")</f>
        <v/>
      </c>
      <c r="U21" s="18"/>
      <c r="V21" s="106" t="str">
        <f>IF($B21=TRUE,IF(AND(ISNUMBER(HEX2DEC($T21)),ISNUMBER(HEX2DEC($U22))),CONCATENATE($T21,$U22),""),"")</f>
        <v/>
      </c>
      <c r="W21" s="108" t="str">
        <f>IF(AND($V21&lt;&gt;"",$C21=TRUE,NOT(AND(OR($D21="HCRAM",$D21="HCROM"),$O21=0))),((ROWS($W$3:$W20)+(-COUNTBLANK($W$3:$W20)))/100)+5,"")</f>
        <v/>
      </c>
      <c r="X21" s="16"/>
    </row>
    <row r="22" spans="1:24" ht="18" customHeight="1" x14ac:dyDescent="0.15">
      <c r="A22" s="9"/>
      <c r="B22" s="135"/>
      <c r="C22" s="135"/>
      <c r="D22" s="137"/>
      <c r="E22" s="137"/>
      <c r="F22" s="137"/>
      <c r="G22" s="147"/>
      <c r="H22" s="19"/>
      <c r="I22" s="33" t="str">
        <f>IF($B21=TRUE,IF($C21=TRUE,"LCiM",""),"")</f>
        <v/>
      </c>
      <c r="J22" s="33" t="str">
        <f ca="1">IF($B21=TRUE,IF((ROW()-1)=$I21,"",IF(COUNTIF($I21:$I$34,"=LCiM")&gt;0,IFERROR(IF(STDEV(INDIRECT(""&amp;ADDRESS(ROW($R21),COLUMN($R21),3)&amp;":"&amp;ADDRESS($I21,COLUMN($R21),3)))=0,"","MCT"),"ERR"),"")),"")</f>
        <v/>
      </c>
      <c r="K22" s="33" t="str">
        <f>IF($B21=TRUE,IF($E21&lt;&gt;"",IF($E21="32K",1,IF($E21="16K",2,IF($E21="8K/T32K",IF($D$35="FRAM71B",1,3),ROW()+30))),ROW()+30),"")</f>
        <v/>
      </c>
      <c r="L22" s="33" t="str">
        <f>IF($B21=TRUE,$F21,"")</f>
        <v/>
      </c>
      <c r="M22" s="33" t="str">
        <f ca="1">IF($B21=TRUE,IF((-1+ROW())=$I21,"",IF(COUNTIF($I21:$I$34,"=LCiM")&gt;0,IFERROR(IF(STDEV(INDIRECT(""&amp;ADDRESS(ROW($K22),COLUMN($K22),3)&amp;":"&amp;ADDRESS(($I21+1),COLUMN($K22),3)))=0,"","MCS"),"ERR"),"")),"")</f>
        <v/>
      </c>
      <c r="N22" s="19"/>
      <c r="O22" s="105"/>
      <c r="P22" s="33" t="str">
        <f>IF($B21=TRUE,DEC2HEX(HEX2DEC("2C000")+($O21*2)+1,5),"")</f>
        <v/>
      </c>
      <c r="Q22" s="29"/>
      <c r="R22" s="27"/>
      <c r="S22" s="27"/>
      <c r="T22" s="28"/>
      <c r="U22" s="33" t="str">
        <f>IF($B21=TRUE,IF(OR($L21="",$L21="SYS"),DEC2HEX($F21,1),"ERR"),"")</f>
        <v/>
      </c>
      <c r="V22" s="107"/>
      <c r="W22" s="109"/>
      <c r="X22" s="19"/>
    </row>
    <row r="23" spans="1:24" ht="18" customHeight="1" x14ac:dyDescent="0.15">
      <c r="A23" s="9"/>
      <c r="B23" s="142" t="b">
        <v>0</v>
      </c>
      <c r="C23" s="142" t="b">
        <v>0</v>
      </c>
      <c r="D23" s="144"/>
      <c r="E23" s="92"/>
      <c r="F23" s="92"/>
      <c r="G23" s="146"/>
      <c r="H23" s="16"/>
      <c r="I23" s="17" t="str">
        <f>IF($B23=TRUE,IFERROR(MATCH("LCiM",$I24:$I$34,0)+ROW()-1,"LLM"),"")</f>
        <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t="str">
        <f>IF($B23=TRUE,ROWS($O$3:$O21)-(COUNTBLANK($O$3:$O21)),"")</f>
        <v/>
      </c>
      <c r="P23" s="32" t="str">
        <f>IF($B23=TRUE,DEC2HEX(HEX2DEC("2C000")+($O23*2)+0,5),"")</f>
        <v/>
      </c>
      <c r="Q23" s="17" t="str">
        <f>IF($B23=TRUE,IF($C23=TRUE,8,0),"")</f>
        <v/>
      </c>
      <c r="R23" s="17" t="str">
        <f>IF($B23=TRUE,IF($J23="",IF(OR($D23="ROM",$D23="HCROM"),4,IF(OR($D23="RAM",$D23="HCRAM"),0,"ERR")),"ERR"),"")</f>
        <v/>
      </c>
      <c r="S23" s="17" t="str">
        <f>IF($B23=TRUE,IF($K23="",IF($E23="32K",1,IF($E23="16K",2,IF($E23="8K/T32K",3,"ERR"))),"ERR"),"")</f>
        <v/>
      </c>
      <c r="T23" s="17" t="str">
        <f>IF($B23=TRUE,IF(COUNTIF($Q23:$S23,"=ERR")=0,DEC2HEX($Q23+$R23+$S23),"ERR"),"")</f>
        <v/>
      </c>
      <c r="U23" s="18"/>
      <c r="V23" s="92" t="str">
        <f>IF($B23=TRUE,IF(AND(ISNUMBER(HEX2DEC($T23)),ISNUMBER(HEX2DEC($U24))),CONCATENATE($T23,$U24),""),"")</f>
        <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t="str">
        <f>IF($B23=TRUE,IF($E23&lt;&gt;"",IF($E23="32K",1,IF($E23="16K",2,IF($E23="8K/T32K",IF($D$35="FRAM71B",1,3),ROW()+30))),ROW()+30),"")</f>
        <v/>
      </c>
      <c r="L24" s="17" t="str">
        <f>IF($B23=TRUE,$F23,"")</f>
        <v/>
      </c>
      <c r="M24" s="17" t="str">
        <f ca="1">IF($B23=TRUE,IF((-1+ROW())=$I23,"",IF(COUNTIF($I23:$I$34,"=LCiM")&gt;0,IFERROR(IF(STDEV(INDIRECT(""&amp;ADDRESS(ROW($K24),COLUMN($K24),3)&amp;":"&amp;ADDRESS(($I23+1),COLUMN($K24),3)))=0,"","MCS"),"ERR"),"")),"")</f>
        <v/>
      </c>
      <c r="N24" s="19"/>
      <c r="O24" s="91"/>
      <c r="P24" s="32" t="str">
        <f>IF($B23=TRUE,DEC2HEX(HEX2DEC("2C000")+($O23*2)+1,5),"")</f>
        <v/>
      </c>
      <c r="Q24" s="29"/>
      <c r="R24" s="27"/>
      <c r="S24" s="27"/>
      <c r="T24" s="28"/>
      <c r="U24" s="17" t="str">
        <f>IF($B23=TRUE,IF(OR($L23="",$L23="SYS"),DEC2HEX($F23,1),"ERR"),"")</f>
        <v/>
      </c>
      <c r="V24" s="93"/>
      <c r="W24" s="95"/>
      <c r="X24" s="19"/>
    </row>
    <row r="25" spans="1:24" ht="18" customHeight="1" x14ac:dyDescent="0.15">
      <c r="A25" s="9"/>
      <c r="B25" s="134" t="b">
        <v>0</v>
      </c>
      <c r="C25" s="134" t="b">
        <v>0</v>
      </c>
      <c r="D25" s="136"/>
      <c r="E25" s="138"/>
      <c r="F25" s="139"/>
      <c r="G25" s="148"/>
      <c r="H25" s="16"/>
      <c r="I25" s="33" t="str">
        <f>IF($B25=TRUE,IFERROR(MATCH("LCiM",$I26:$I$34,0)+ROW()-1,"LLM"),"")</f>
        <v/>
      </c>
      <c r="J25" s="33" t="str">
        <f>IF($B25=TRUE,IF($D25&lt;&gt;"",IF(OR($D25="ROM",$D25="RAM"),"",IF(OR($D25="HCRAM",$D25="HCROM"),IF($O25=0,IF($K26=1,IF($C25=TRUE,"","LLM"),"ICS"),"ICN"),"IVA")),"MVA"),"")</f>
        <v/>
      </c>
      <c r="K25" s="33" t="str">
        <f>IF($B25=TRUE,IF($E25&lt;&gt;"",IF(OR($E25="32K",$E25="16K",$E25="8K/T32K"),"","IVA"),"MVA"),"")</f>
        <v/>
      </c>
      <c r="L25" s="33" t="str">
        <f>IF($B25=TRUE,IF($F25="","MVA",IF(ISNUMBER($F25)=FALSE,"IVA",IF(OR($F25&lt;0,$F25&gt;15)=TRUE,"IVA",IF($F25=2,"RVA",IF(OR($F25=0,$F25=1)=TRUE,"SYS",""))))),"")</f>
        <v/>
      </c>
      <c r="M25" s="33" t="str">
        <f>IF($B25=TRUE,IF($L26&lt;&gt;"",IF(COUNTIF($L$3:$L$34,CONCATENATE("=",$L26))&gt;1,"DMB",""),""),"")</f>
        <v/>
      </c>
      <c r="N25" s="16"/>
      <c r="O25" s="104" t="str">
        <f>IF($B25=TRUE,ROWS($O$3:$O23)-(COUNTBLANK($O$3:$O23)),"")</f>
        <v/>
      </c>
      <c r="P25" s="33" t="str">
        <f>IF($B25=TRUE,DEC2HEX(HEX2DEC("2C000")+($O25*2)+0,5),"")</f>
        <v/>
      </c>
      <c r="Q25" s="33" t="str">
        <f>IF($B25=TRUE,IF($C25=TRUE,8,0),"")</f>
        <v/>
      </c>
      <c r="R25" s="33" t="str">
        <f>IF($B25=TRUE,IF($J25="",IF(OR($D25="ROM",$D25="HCROM"),4,IF(OR($D25="RAM",$D25="HCRAM"),0,"ERR")),"ERR"),"")</f>
        <v/>
      </c>
      <c r="S25" s="33" t="str">
        <f>IF($B25=TRUE,IF($K25="",IF($E25="32K",1,IF($E25="16K",2,IF($E25="8K/T32K",3,"ERR"))),"ERR"),"")</f>
        <v/>
      </c>
      <c r="T25" s="33" t="str">
        <f>IF($B25=TRUE,IF(COUNTIF($Q25:$S25,"=ERR")=0,DEC2HEX($Q25+$R25+$S25),"ERR"),"")</f>
        <v/>
      </c>
      <c r="U25" s="18"/>
      <c r="V25" s="106" t="str">
        <f>IF($B25=TRUE,IF(AND(ISNUMBER(HEX2DEC($T25)),ISNUMBER(HEX2DEC($U26))),CONCATENATE($T25,$U26),""),"")</f>
        <v/>
      </c>
      <c r="W25" s="108" t="str">
        <f>IF(AND($V25&lt;&gt;"",$C25=TRUE,NOT(AND(OR($D25="HCRAM",$D25="HCROM"),$O25=0))),((ROWS($W$3:$W24)+(-COUNTBLANK($W$3:$W24)))/100)+5,"")</f>
        <v/>
      </c>
      <c r="X25" s="16"/>
    </row>
    <row r="26" spans="1:24" ht="18" customHeight="1" x14ac:dyDescent="0.15">
      <c r="A26" s="9"/>
      <c r="B26" s="135"/>
      <c r="C26" s="135"/>
      <c r="D26" s="137"/>
      <c r="E26" s="137"/>
      <c r="F26" s="137"/>
      <c r="G26" s="147"/>
      <c r="H26" s="19"/>
      <c r="I26" s="33" t="str">
        <f>IF($B25=TRUE,IF($C25=TRUE,"LCiM",""),"")</f>
        <v/>
      </c>
      <c r="J26" s="33" t="str">
        <f ca="1">IF($B25=TRUE,IF((ROW()-1)=$I25,"",IF(COUNTIF($I25:$I$34,"=LCiM")&gt;0,IFERROR(IF(STDEV(INDIRECT(""&amp;ADDRESS(ROW($R25),COLUMN($R25),3)&amp;":"&amp;ADDRESS($I25,COLUMN($R25),3)))=0,"","MCT"),"ERR"),"")),"")</f>
        <v/>
      </c>
      <c r="K26" s="33" t="str">
        <f>IF($B25=TRUE,IF($E25&lt;&gt;"",IF($E25="32K",1,IF($E25="16K",2,IF($E25="8K/T32K",IF($D$35="FRAM71B",1,3),ROW()+30))),ROW()+30),"")</f>
        <v/>
      </c>
      <c r="L26" s="33" t="str">
        <f>IF($B25=TRUE,$F25,"")</f>
        <v/>
      </c>
      <c r="M26" s="33" t="str">
        <f ca="1">IF($B25=TRUE,IF((-1+ROW())=$I25,"",IF(COUNTIF($I25:$I$34,"=LCiM")&gt;0,IFERROR(IF(STDEV(INDIRECT(""&amp;ADDRESS(ROW($K26),COLUMN($K26),3)&amp;":"&amp;ADDRESS(($I25+1),COLUMN($K26),3)))=0,"","MCS"),"ERR"),"")),"")</f>
        <v/>
      </c>
      <c r="N26" s="19"/>
      <c r="O26" s="105"/>
      <c r="P26" s="33" t="str">
        <f>IF($B25=TRUE,DEC2HEX(HEX2DEC("2C000")+($O25*2)+1,5),"")</f>
        <v/>
      </c>
      <c r="Q26" s="29"/>
      <c r="R26" s="27"/>
      <c r="S26" s="27"/>
      <c r="T26" s="28"/>
      <c r="U26" s="33" t="str">
        <f>IF($B25=TRUE,IF(OR($L25="",$L25="SYS"),DEC2HEX($F25,1),"ERR"),"")</f>
        <v/>
      </c>
      <c r="V26" s="107"/>
      <c r="W26" s="109"/>
      <c r="X26" s="19"/>
    </row>
    <row r="27" spans="1:24" ht="18" customHeight="1" x14ac:dyDescent="0.15">
      <c r="A27" s="9"/>
      <c r="B27" s="142" t="b">
        <v>0</v>
      </c>
      <c r="C27" s="142" t="b">
        <v>0</v>
      </c>
      <c r="D27" s="144"/>
      <c r="E27" s="92"/>
      <c r="F27" s="92"/>
      <c r="G27" s="146"/>
      <c r="H27" s="16"/>
      <c r="I27" s="17" t="str">
        <f>IF($B27=TRUE,IFERROR(MATCH("LCiM",$I28:$I$34,0)+ROW()-1,"LLM"),"")</f>
        <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t="str">
        <f>IF($B27=TRUE,ROWS($O$3:$O25)-(COUNTBLANK($O$3:$O25)),"")</f>
        <v/>
      </c>
      <c r="P27" s="32" t="str">
        <f>IF($B27=TRUE,DEC2HEX(HEX2DEC("2C000")+($O27*2)+0,5),"")</f>
        <v/>
      </c>
      <c r="Q27" s="17" t="str">
        <f>IF($B27=TRUE,IF($C27=TRUE,8,0),"")</f>
        <v/>
      </c>
      <c r="R27" s="17" t="str">
        <f>IF($B27=TRUE,IF($J27="",IF(OR($D27="ROM",$D27="HCROM"),4,IF(OR($D27="RAM",$D27="HCRAM"),0,"ERR")),"ERR"),"")</f>
        <v/>
      </c>
      <c r="S27" s="17" t="str">
        <f>IF($B27=TRUE,IF($K27="",IF($E27="32K",1,IF($E27="16K",2,IF($E27="8K/T32K",3,"ERR"))),"ERR"),"")</f>
        <v/>
      </c>
      <c r="T27" s="17" t="str">
        <f>IF($B27=TRUE,IF(COUNTIF($Q27:$S27,"=ERR")=0,DEC2HEX($Q27+$R27+$S27),"ERR"),"")</f>
        <v/>
      </c>
      <c r="U27" s="18"/>
      <c r="V27" s="92" t="str">
        <f>IF($B27=TRUE,IF(AND(ISNUMBER(HEX2DEC($T27)),ISNUMBER(HEX2DEC($U28))),CONCATENATE($T27,$U28),""),"")</f>
        <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t="str">
        <f>IF($B27=TRUE,IF($E27&lt;&gt;"",IF($E27="32K",1,IF($E27="16K",2,IF($E27="8K/T32K",IF($D$35="FRAM71B",1,3),ROW()+30))),ROW()+30),"")</f>
        <v/>
      </c>
      <c r="L28" s="17" t="str">
        <f>IF($B27=TRUE,$F27,"")</f>
        <v/>
      </c>
      <c r="M28" s="17" t="str">
        <f ca="1">IF($B27=TRUE,IF((-1+ROW())=$I27,"",IF(COUNTIF($I27:$I$34,"=LCiM")&gt;0,IFERROR(IF(STDEV(INDIRECT(""&amp;ADDRESS(ROW($K28),COLUMN($K28),3)&amp;":"&amp;ADDRESS(($I27+1),COLUMN($K28),3)))=0,"","MCS"),"ERR"),"")),"")</f>
        <v/>
      </c>
      <c r="N28" s="19"/>
      <c r="O28" s="91"/>
      <c r="P28" s="32" t="str">
        <f>IF($B27=TRUE,DEC2HEX(HEX2DEC("2C000")+($O27*2)+1,5),"")</f>
        <v/>
      </c>
      <c r="Q28" s="29"/>
      <c r="R28" s="27"/>
      <c r="S28" s="27"/>
      <c r="T28" s="28"/>
      <c r="U28" s="17" t="str">
        <f>IF($B27=TRUE,IF(OR($L27="",$L27="SYS"),DEC2HEX($F27,1),"ERR"),"")</f>
        <v/>
      </c>
      <c r="V28" s="93"/>
      <c r="W28" s="95"/>
      <c r="X28" s="19"/>
    </row>
    <row r="29" spans="1:24" ht="18" customHeight="1" x14ac:dyDescent="0.15">
      <c r="A29" s="9"/>
      <c r="B29" s="134" t="b">
        <v>0</v>
      </c>
      <c r="C29" s="134" t="b">
        <v>0</v>
      </c>
      <c r="D29" s="136"/>
      <c r="E29" s="138"/>
      <c r="F29" s="139"/>
      <c r="G29" s="148"/>
      <c r="H29" s="16"/>
      <c r="I29" s="33" t="str">
        <f>IF($B29=TRUE,IFERROR(MATCH("LCiM",$I30:$I$34,0)+ROW()-1,"LLM"),"")</f>
        <v/>
      </c>
      <c r="J29" s="33" t="str">
        <f>IF($B29=TRUE,IF($D29&lt;&gt;"",IF(OR($D29="ROM",$D29="RAM"),"",IF(OR($D29="HCRAM",$D29="HCROM"),IF($O29=0,IF($K30=1,IF($C29=TRUE,"","LLM"),"ICS"),"ICN"),"IVA")),"MVA"),"")</f>
        <v/>
      </c>
      <c r="K29" s="33" t="str">
        <f>IF($B29=TRUE,IF($E29&lt;&gt;"",IF(OR($E29="32K",$E29="16K",$E29="8K/T32K"),"","IVA"),"MVA"),"")</f>
        <v/>
      </c>
      <c r="L29" s="33" t="str">
        <f>IF($B29=TRUE,IF($F29="","MVA",IF(ISNUMBER($F29)=FALSE,"IVA",IF(OR($F29&lt;0,$F29&gt;15)=TRUE,"IVA",IF($F29=2,"RVA",IF(OR($F29=0,$F29=1)=TRUE,"SYS",""))))),"")</f>
        <v/>
      </c>
      <c r="M29" s="33" t="str">
        <f>IF($B29=TRUE,IF($L30&lt;&gt;"",IF(COUNTIF($L$3:$L$34,CONCATENATE("=",$L30))&gt;1,"DMB",""),""),"")</f>
        <v/>
      </c>
      <c r="N29" s="16"/>
      <c r="O29" s="104" t="str">
        <f>IF($B29=TRUE,ROWS($O$3:$O27)-(COUNTBLANK($O$3:$O27)),"")</f>
        <v/>
      </c>
      <c r="P29" s="33" t="str">
        <f>IF($B29=TRUE,DEC2HEX(HEX2DEC("2C000")+($O29*2)+0,5),"")</f>
        <v/>
      </c>
      <c r="Q29" s="33" t="str">
        <f>IF($B29=TRUE,IF($C29=TRUE,8,0),"")</f>
        <v/>
      </c>
      <c r="R29" s="33" t="str">
        <f>IF($B29=TRUE,IF($J29="",IF(OR($D29="ROM",$D29="HCROM"),4,IF(OR($D29="RAM",$D29="HCRAM"),0,"ERR")),"ERR"),"")</f>
        <v/>
      </c>
      <c r="S29" s="33" t="str">
        <f>IF($B29=TRUE,IF($K29="",IF($E29="32K",1,IF($E29="16K",2,IF($E29="8K/T32K",3,"ERR"))),"ERR"),"")</f>
        <v/>
      </c>
      <c r="T29" s="33"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3" t="str">
        <f>IF($B29=TRUE,IF($C29=TRUE,"LCiM",""),"")</f>
        <v/>
      </c>
      <c r="J30" s="33" t="str">
        <f ca="1">IF($B29=TRUE,IF((ROW()-1)=$I29,"",IF(COUNTIF($I29:$I$34,"=LCiM")&gt;0,IFERROR(IF(STDEV(INDIRECT(""&amp;ADDRESS(ROW($R29),COLUMN($R29),3)&amp;":"&amp;ADDRESS($I29,COLUMN($R29),3)))=0,"","MCT"),"ERR"),"")),"")</f>
        <v/>
      </c>
      <c r="K30" s="33" t="str">
        <f>IF($B29=TRUE,IF($E29&lt;&gt;"",IF($E29="32K",1,IF($E29="16K",2,IF($E29="8K/T32K",IF($D$35="FRAM71B",1,3),ROW()+30))),ROW()+30),"")</f>
        <v/>
      </c>
      <c r="L30" s="33" t="str">
        <f>IF($B29=TRUE,$F29,"")</f>
        <v/>
      </c>
      <c r="M30" s="33" t="str">
        <f ca="1">IF($B29=TRUE,IF((-1+ROW())=$I29,"",IF(COUNTIF($I29:$I$34,"=LCiM")&gt;0,IFERROR(IF(STDEV(INDIRECT(""&amp;ADDRESS(ROW($K30),COLUMN($K30),3)&amp;":"&amp;ADDRESS(($I29+1),COLUMN($K30),3)))=0,"","MCS"),"ERR"),"")),"")</f>
        <v/>
      </c>
      <c r="N30" s="19"/>
      <c r="O30" s="105"/>
      <c r="P30" s="33" t="str">
        <f>IF($B29=TRUE,DEC2HEX(HEX2DEC("2C000")+($O29*2)+1,5),"")</f>
        <v/>
      </c>
      <c r="Q30" s="29"/>
      <c r="R30" s="27"/>
      <c r="S30" s="27"/>
      <c r="T30" s="28"/>
      <c r="U30" s="33"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2"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2"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67</v>
      </c>
      <c r="H33" s="16"/>
      <c r="I33" s="33" t="str">
        <f>IF($B33=TRUE,IFERROR(MATCH("LCiM",$I34:$I$34,0)+ROW()-1,"LLM"),"")</f>
        <v/>
      </c>
      <c r="J33" s="33" t="str">
        <f>IF($B33=TRUE,IF($D33&lt;&gt;"",IF(OR($D33="ROM",$D33="RAM"),"",IF(OR($D33="HCRAM",$D33="HCROM"),IF($O33=0,IF($K34=1,IF($C33=TRUE,"","LLM"),"ICS"),"ICN"),"IVA")),"MVA"),"")</f>
        <v/>
      </c>
      <c r="K33" s="33" t="str">
        <f>IF($B33=TRUE,IF($E33&lt;&gt;"",IF(OR($E33="32K",$E33="16K",$E33="8K/T32K"),"","IVA"),"MVA"),"")</f>
        <v/>
      </c>
      <c r="L33" s="33" t="str">
        <f>IF($B33=TRUE,IF($F33="","MVA",IF(ISNUMBER($F33)=FALSE,"IVA",IF(OR($F33&lt;0,$F33&gt;15)=TRUE,"IVA",IF($F33=2,"RVA",IF(OR($F33=0,$F33=1)=TRUE,"SYS",""))))),"")</f>
        <v/>
      </c>
      <c r="M33" s="33" t="str">
        <f>IF($B33=TRUE,IF($L34&lt;&gt;"",IF(COUNTIF($L$3:$L$34,CONCATENATE("=",$L34))&gt;1,"DMB",""),""),"")</f>
        <v/>
      </c>
      <c r="N33" s="16"/>
      <c r="O33" s="104" t="str">
        <f>IF(AND($B33=TRUE,$V33&lt;&gt;""),ROWS($O$3:$O31)-(COUNTBLANK($O$3:$O31)),"")</f>
        <v/>
      </c>
      <c r="P33" s="33" t="str">
        <f>IF($B33=TRUE,DEC2HEX(HEX2DEC("2C000")+($O33*2)+0,5),"")</f>
        <v/>
      </c>
      <c r="Q33" s="33" t="str">
        <f>IF($B33=TRUE,IF($C33=TRUE,8,0),"")</f>
        <v/>
      </c>
      <c r="R33" s="33" t="str">
        <f>IF($B33=TRUE,IF($J33="",IF(OR($D33="ROM",$D33="HCROM"),4,IF(OR($D33="RAM",$D33="HCRAM"),0,"ERR")),"ERR"),"")</f>
        <v/>
      </c>
      <c r="S33" s="33" t="str">
        <f>IF($B33=TRUE,IF($K33="",IF($E33="32K",1,IF($E33="16K",2,IF($E33="8K/T32K",3,"ERR"))),"ERR"),"")</f>
        <v/>
      </c>
      <c r="T33" s="33"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3" t="str">
        <f>IF($B33=TRUE,IF($C33=TRUE,"LCiM",""),"")</f>
        <v/>
      </c>
      <c r="J34" s="33" t="str">
        <f ca="1">IF($B33=TRUE,IF((ROW()-1)=$I33,"",IF(COUNTIF($I33:$I$34,"=LCiM")&gt;0,IFERROR(IF(STDEV(INDIRECT(""&amp;ADDRESS(ROW($R33),COLUMN($R33),3)&amp;":"&amp;ADDRESS($I33,COLUMN($R33),3)))=0,"","MCT"),"ERR"),"")),"")</f>
        <v/>
      </c>
      <c r="K34" s="33" t="str">
        <f>IF($B33=TRUE,IF($E33&lt;&gt;"",IF($E33="32K",1,IF($E33="16K",2,IF($E33="8K/T32K",IF($D$35="FRAM71B",1,3),ROW()+30))),ROW()+30),"")</f>
        <v/>
      </c>
      <c r="L34" s="33" t="str">
        <f>IF($B33=TRUE,$F33,"")</f>
        <v/>
      </c>
      <c r="M34" s="33" t="str">
        <f ca="1">IF($B33=TRUE,IF((-1+ROW())=$I33,"",IF(COUNTIF($I33:$I$34,"=LCiM")&gt;0,IFERROR(IF(STDEV(INDIRECT(""&amp;ADDRESS(ROW($K34),COLUMN($K34),3)&amp;":"&amp;ADDRESS(($I33+1),COLUMN($K34),3)))=0,"","MCS"),"ERR"),"")),"")</f>
        <v/>
      </c>
      <c r="N34" s="19"/>
      <c r="O34" s="116"/>
      <c r="P34" s="33" t="str">
        <f>IF($B33=TRUE,DEC2HEX(HEX2DEC("2C000")+($O33*2)+1,5),"")</f>
        <v/>
      </c>
      <c r="Q34" s="29"/>
      <c r="R34" s="27"/>
      <c r="S34" s="27"/>
      <c r="T34" s="28"/>
      <c r="U34" s="33" t="str">
        <f>IF($B33=TRUE,IF(OR($L33="",$L33="SYS"),DEC2HEX($F33,1),"ERR"),"")</f>
        <v/>
      </c>
      <c r="V34" s="107"/>
      <c r="W34" s="109"/>
      <c r="X34" s="19"/>
    </row>
    <row r="35" spans="1:35" ht="18" customHeight="1" x14ac:dyDescent="0.15">
      <c r="A35" s="9"/>
      <c r="B35" s="128" t="s">
        <v>23</v>
      </c>
      <c r="C35" s="129"/>
      <c r="D35" s="130" t="s">
        <v>40</v>
      </c>
      <c r="E35" s="131"/>
      <c r="F35" s="132" t="s">
        <v>97</v>
      </c>
      <c r="G35" s="133"/>
      <c r="H35" s="22"/>
      <c r="I35" s="17" t="str">
        <f>IF(COUNTIF($I3:$I$34,"=LLM")=0,"","LLM")</f>
        <v/>
      </c>
      <c r="J35" s="17" t="str">
        <f ca="1">IF(COUNTBLANK($J$3:$J$34)=32,"","ERR")</f>
        <v/>
      </c>
      <c r="K35" s="17" t="str">
        <f>IF(AND(COUNTIF($K3:$K$34,"=IVA")=0,COUNTIF($K3:$K$34,"=MVA")=0),"","ERR")</f>
        <v/>
      </c>
      <c r="L35" s="17" t="str">
        <f>IF(AND(COUNTIF($L3:$L$34,"=IVA")=0,COUNTIF($L3:$L$34,"=MVA")=0,COUNTIF($L3:$L$34,"=RVA")=0),"","ERR")</f>
        <v/>
      </c>
      <c r="M35" s="17" t="str">
        <f ca="1">IF(COUNTBLANK($M3:$M$34)=32,"","ERR")</f>
        <v/>
      </c>
      <c r="N35" s="24"/>
      <c r="O35" s="40" t="str">
        <f>IF(OR($D$35="FRAM71",$D$35="FRAM71B"),"","IMO")</f>
        <v/>
      </c>
      <c r="P35" s="27"/>
      <c r="Q35" s="28"/>
      <c r="R35" s="26" t="str">
        <f>IF(COUNTIF($R3:$R$34,"=ERR")=0,"","ERR")</f>
        <v/>
      </c>
      <c r="S35" s="17" t="str">
        <f>IF(COUNTIF($S3:$S$34,"=ERR")=0,"","ERR")</f>
        <v/>
      </c>
      <c r="T35" s="17" t="str">
        <f>IF(COUNTIF($T3:$T$34,"=ERR")=0,"","ERR")</f>
        <v/>
      </c>
      <c r="U35" s="17" t="str">
        <f>IF(COUNTIF($U3:$U$34,"=ERR")=0,"","ERR")</f>
        <v/>
      </c>
      <c r="V35" s="23" t="str">
        <f ca="1">IF(AND(COUNTBLANK($I$35:$M$35)=5,COUNTBLANK($O$35:$U$35)=7),"","ERR")</f>
        <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POKE "2C000","9394D5A6E7B8F990D100"</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Warning: SysRAM F-Block is being used, do not forget to add jumper CN2-4 to enable SysRAM writing, battery life may suffer.</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1:G1"/>
    <mergeCell ref="I1:M1"/>
    <mergeCell ref="O1:W1"/>
    <mergeCell ref="B3:B4"/>
    <mergeCell ref="C3:C4"/>
    <mergeCell ref="D3:D4"/>
    <mergeCell ref="E3:E4"/>
    <mergeCell ref="F3:F4"/>
    <mergeCell ref="G3:G4"/>
    <mergeCell ref="O3:O4"/>
    <mergeCell ref="V3:V4"/>
    <mergeCell ref="W3:W4"/>
    <mergeCell ref="B5:B6"/>
    <mergeCell ref="C5:C6"/>
    <mergeCell ref="D5:D6"/>
    <mergeCell ref="E5:E6"/>
    <mergeCell ref="F5:F6"/>
    <mergeCell ref="G5:G6"/>
    <mergeCell ref="O5:O6"/>
    <mergeCell ref="V5:V6"/>
    <mergeCell ref="W5:W6"/>
    <mergeCell ref="B7:B8"/>
    <mergeCell ref="C7:C8"/>
    <mergeCell ref="D7:D8"/>
    <mergeCell ref="E7:E8"/>
    <mergeCell ref="F7:F8"/>
    <mergeCell ref="G7:G8"/>
    <mergeCell ref="O7:O8"/>
    <mergeCell ref="V7:V8"/>
    <mergeCell ref="W7:W8"/>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13:B14"/>
    <mergeCell ref="C13:C14"/>
    <mergeCell ref="D13:D14"/>
    <mergeCell ref="E13:E14"/>
    <mergeCell ref="F13:F14"/>
    <mergeCell ref="G13:G14"/>
    <mergeCell ref="O13:O14"/>
    <mergeCell ref="V13:V14"/>
    <mergeCell ref="W13:W14"/>
    <mergeCell ref="B15:B16"/>
    <mergeCell ref="C15:C16"/>
    <mergeCell ref="D15:D16"/>
    <mergeCell ref="E15:E16"/>
    <mergeCell ref="F15:F16"/>
    <mergeCell ref="G15:G16"/>
    <mergeCell ref="O15:O16"/>
    <mergeCell ref="V15:V16"/>
    <mergeCell ref="W15:W16"/>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21:B22"/>
    <mergeCell ref="C21:C22"/>
    <mergeCell ref="D21:D22"/>
    <mergeCell ref="E21:E22"/>
    <mergeCell ref="F21:F22"/>
    <mergeCell ref="G21:G22"/>
    <mergeCell ref="O21:O22"/>
    <mergeCell ref="V21:V22"/>
    <mergeCell ref="W21:W22"/>
    <mergeCell ref="B23:B24"/>
    <mergeCell ref="C23:C24"/>
    <mergeCell ref="D23:D24"/>
    <mergeCell ref="E23:E24"/>
    <mergeCell ref="F23:F24"/>
    <mergeCell ref="G23:G24"/>
    <mergeCell ref="O23:O24"/>
    <mergeCell ref="V23:V24"/>
    <mergeCell ref="W23:W24"/>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9:B30"/>
    <mergeCell ref="C29:C30"/>
    <mergeCell ref="D29:D30"/>
    <mergeCell ref="E29:E30"/>
    <mergeCell ref="F29:F30"/>
    <mergeCell ref="G29:G30"/>
    <mergeCell ref="O29:O30"/>
    <mergeCell ref="V29:V30"/>
    <mergeCell ref="W29:W30"/>
    <mergeCell ref="B31:B32"/>
    <mergeCell ref="C31:C32"/>
    <mergeCell ref="D31:D32"/>
    <mergeCell ref="E31:E32"/>
    <mergeCell ref="F31:F32"/>
    <mergeCell ref="G31:G32"/>
    <mergeCell ref="O31:O32"/>
    <mergeCell ref="V31:V32"/>
    <mergeCell ref="W31:W32"/>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s>
  <dataValidations disablePrompts="1" count="6">
    <dataValidation type="list" allowBlank="1" showInputMessage="1" showErrorMessage="1" sqref="F3:F34" xr:uid="{E75004DB-44A9-AF4A-BE36-EA2906267D0F}">
      <formula1>"0,1,2,3,4,5,6,7,8,9,10,11,12,13,14,15"</formula1>
    </dataValidation>
    <dataValidation type="list" allowBlank="1" showInputMessage="1" showErrorMessage="1" sqref="B5:B34" xr:uid="{67FBCD65-8C3D-1F40-B498-95833DB335B1}">
      <formula1>"0,1"</formula1>
    </dataValidation>
    <dataValidation type="list" allowBlank="1" showDropDown="1" showInputMessage="1" showErrorMessage="1" sqref="B3:C34" xr:uid="{41C823FF-E875-684D-ABA8-1A5E15C839F8}">
      <formula1>"0,1"</formula1>
    </dataValidation>
    <dataValidation type="list" allowBlank="1" showInputMessage="1" showErrorMessage="1" sqref="E3:E34" xr:uid="{F8A3C8F9-E96C-404D-8025-39F5C28CA909}">
      <formula1>"32K,16K,8K/T32K"</formula1>
    </dataValidation>
    <dataValidation type="list" allowBlank="1" showInputMessage="1" showErrorMessage="1" sqref="D35:E35" xr:uid="{E961C460-49D6-3241-A3D3-757A66122A2B}">
      <formula1>"FRAM71B,FRAM71"</formula1>
    </dataValidation>
    <dataValidation type="list" allowBlank="1" showInputMessage="1" showErrorMessage="1" sqref="D3:D34" xr:uid="{626DFEA3-C7C9-AE44-9A00-1E4B3145DA0C}">
      <formula1>"RAM,ROM,HCRAM,HCROM"</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5123"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5124"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5125"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5126"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5128"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5129"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5130"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5131"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5132"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5133"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5134"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5135"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5136"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5137"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5138"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5139"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5140"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5141"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5142"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5143"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5144"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5145"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5146"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5147"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5148"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5149"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5150"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5151"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5152"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2E923-F3E4-E745-96FB-12592930A521}">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1</v>
      </c>
      <c r="D3" s="144" t="s">
        <v>29</v>
      </c>
      <c r="E3" s="92" t="s">
        <v>27</v>
      </c>
      <c r="F3" s="92">
        <v>3</v>
      </c>
      <c r="G3" s="146" t="s">
        <v>48</v>
      </c>
      <c r="H3" s="16"/>
      <c r="I3" s="17">
        <f>IF($B3=TRUE,IFERROR(MATCH("LCiM",$I4:$I$34,0)+ROW()-1,"LLM"),"")</f>
        <v>3</v>
      </c>
      <c r="J3" s="17" t="str">
        <f>IF($B3=TRUE,IF($D3&lt;&gt;"",IF(OR($D3="ROM",$D3="RAM"),"",IF(OR($D3="HCRAM",$D3="HCROM"),IF($O3=0,IF(OR($E3="32K",AND($E3="8K/T32K",$D$35="FRAM71B")),IF($C3=TRUE,"","LLM"),"ICS"),"ICN"),"IVA")),"MVA"),"")</f>
        <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2" t="str">
        <f>IF($B3=TRUE,DEC2HEX(HEX2DEC("2C000")+($O3*2)+0,5),"")</f>
        <v>2C000</v>
      </c>
      <c r="Q3" s="17">
        <f>IF($B3=TRUE,IF($C3=TRUE,8,0),"")</f>
        <v>8</v>
      </c>
      <c r="R3" s="17">
        <f>IF($B3=TRUE,IF($J3="",IF(OR($D3="ROM",$D3="HCROM"),4,IF(OR($D3="RAM",$D3="HCRAM"),0,"ERR")),"ERR"),"")</f>
        <v>0</v>
      </c>
      <c r="S3" s="17">
        <f>IF($B3=TRUE,IF($K3="",IF($E3="32K",1,IF($E3="16K",2,IF($E3="8K/T32K",3,"ERR"))),"ERR"),"")</f>
        <v>1</v>
      </c>
      <c r="T3" s="17" t="str">
        <f>IF($B3=TRUE,IF(COUNTIF($Q3:$S3,"=ERR")=0,DEC2HEX($Q3+$R3+$S3),"ERR"),"")</f>
        <v>9</v>
      </c>
      <c r="U3" s="18"/>
      <c r="V3" s="92" t="str">
        <f>IF($B3=TRUE,IF(AND(ISNUMBER(HEX2DEC($T3)),ISNUMBER(HEX2DEC($U4))),CONCATENATE($T3,$U4),""),"")</f>
        <v>93</v>
      </c>
      <c r="W3" s="94" t="str">
        <f>IF(AND($V3&lt;&gt;"",$C3=TRUE,NOT(AND(OR($D3="HCRAM",$D3="HCROM"),$O3=0))),5,"")</f>
        <v/>
      </c>
      <c r="X3" s="16"/>
    </row>
    <row r="4" spans="1:35" ht="18" customHeight="1" x14ac:dyDescent="0.15">
      <c r="A4" s="9"/>
      <c r="B4" s="142"/>
      <c r="C4" s="143"/>
      <c r="D4" s="144"/>
      <c r="E4" s="145"/>
      <c r="F4" s="145"/>
      <c r="G4" s="147"/>
      <c r="H4" s="19"/>
      <c r="I4" s="17" t="str">
        <f>IF($B3=TRUE,IF($C3=TRUE,"LCiM",""),"")</f>
        <v>LCiM</v>
      </c>
      <c r="J4" s="17" t="str">
        <f ca="1">IF($B3=TRUE,IF((ROW()-1)=$I3,"",IF(COUNTIF($I3:$I$34,"=LCiM")&gt;0,IFERROR(IF(STDEV(INDIRECT(""&amp;ADDRESS(ROW($R3),COLUMN($R3),3)&amp;":"&amp;ADDRESS($I3,COLUMN($R3),3)))=0,"","MCT"),"ERR"),"")),"")</f>
        <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2"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27</v>
      </c>
      <c r="F5" s="139">
        <v>4</v>
      </c>
      <c r="G5" s="148" t="s">
        <v>57</v>
      </c>
      <c r="H5" s="16"/>
      <c r="I5" s="33">
        <f>IF($B5=TRUE,IFERROR(MATCH("LCiM",$I6:$I$34,0)+ROW()-1,"LLM"),"")</f>
        <v>5</v>
      </c>
      <c r="J5" s="33" t="str">
        <f>IF($B5=TRUE,IF($D5&lt;&gt;"",IF(OR($D5="ROM",$D5="RAM"),"",IF(OR($D5="HCRAM",$D5="HCROM"),IF($O5=0,IF($K6=1,IF($C5=TRUE,"","LLM"),"ICS"),"ICN"),"IVA")),"MVA"),"")</f>
        <v/>
      </c>
      <c r="K5" s="33" t="str">
        <f>IF($B5=TRUE,IF($E5&lt;&gt;"",IF(OR($E5="32K",$E5="16K",$E5="8K/T32K"),"","IVA"),"MVA"),"")</f>
        <v/>
      </c>
      <c r="L5" s="33" t="str">
        <f>IF($B5=TRUE,IF($F5="","MVA",IF(ISNUMBER($F5)=FALSE,"IVA",IF(OR($F5&lt;0,$F5&gt;15)=TRUE,"IVA",IF($F5=2,"RVA",IF(OR($F5=0,$F5=1)=TRUE,"SYS",""))))),"")</f>
        <v/>
      </c>
      <c r="M5" s="33" t="str">
        <f>IF($B5=TRUE,IF($L6&lt;&gt;"",IF(COUNTIF($L$3:$L$34,CONCATENATE("=",$L6))&gt;1,"DMB",""),""),"")</f>
        <v/>
      </c>
      <c r="N5" s="16"/>
      <c r="O5" s="104">
        <f>IF($B5=TRUE,ROWS($O$3:$O3)-(COUNTBLANK($O$3:$O3)),"")</f>
        <v>1</v>
      </c>
      <c r="P5" s="33" t="str">
        <f>IF($B5=TRUE,DEC2HEX(HEX2DEC("2C000")+($O5*2)+0,5),"")</f>
        <v>2C002</v>
      </c>
      <c r="Q5" s="33">
        <f>IF($B5=TRUE,IF($C5=TRUE,8,0),"")</f>
        <v>8</v>
      </c>
      <c r="R5" s="33">
        <f>IF($B5=TRUE,IF($J5="",IF(OR($D5="ROM",$D5="HCROM"),4,IF(OR($D5="RAM",$D5="HCRAM"),0,"ERR")),"ERR"),"")</f>
        <v>0</v>
      </c>
      <c r="S5" s="33">
        <f>IF($B5=TRUE,IF($K5="",IF($E5="32K",1,IF($E5="16K",2,IF($E5="8K/T32K",3,"ERR"))),"ERR"),"")</f>
        <v>1</v>
      </c>
      <c r="T5" s="33" t="str">
        <f>IF($B5=TRUE,IF(COUNTIF($Q5:$S5,"=ERR")=0,DEC2HEX($Q5+$R5+$S5),"ERR"),"")</f>
        <v>9</v>
      </c>
      <c r="U5" s="18"/>
      <c r="V5" s="106" t="str">
        <f>IF($B5=TRUE,IF(AND(ISNUMBER(HEX2DEC($T5)),ISNUMBER(HEX2DEC($U6))),CONCATENATE($T5,$U6),""),"")</f>
        <v>94</v>
      </c>
      <c r="W5" s="108">
        <f>IF(AND($V5&lt;&gt;"",$C5=TRUE,NOT(AND(OR($D5="HCRAM",$D5="HCROM"),$O5=0))),((ROWS($W$3:$W4)+(-COUNTBLANK($W$3:$W4)))/100)+5,"")</f>
        <v>5</v>
      </c>
      <c r="X5" s="16"/>
    </row>
    <row r="6" spans="1:35" ht="18" customHeight="1" x14ac:dyDescent="0.15">
      <c r="A6" s="9"/>
      <c r="B6" s="135"/>
      <c r="C6" s="135"/>
      <c r="D6" s="137"/>
      <c r="E6" s="137"/>
      <c r="F6" s="137"/>
      <c r="G6" s="147"/>
      <c r="H6" s="19"/>
      <c r="I6" s="33" t="str">
        <f>IF($B5=TRUE,IF($C5=TRUE,"LCiM",""),"")</f>
        <v>LCiM</v>
      </c>
      <c r="J6" s="33" t="str">
        <f ca="1">IF($B5=TRUE,IF((ROW()-1)=$I5,"",IF(COUNTIF($I5:$I$34,"=LCiM")&gt;0,IFERROR(IF(STDEV(INDIRECT(""&amp;ADDRESS(ROW($R5),COLUMN($R5),3)&amp;":"&amp;ADDRESS($I5,COLUMN($R5),3)))=0,"","MCT"),"ERR"),"")),"")</f>
        <v/>
      </c>
      <c r="K6" s="33">
        <f>IF($B5=TRUE,IF($E5&lt;&gt;"",IF($E5="32K",1,IF($E5="16K",2,IF($E5="8K/T32K",IF($D$35="FRAM71B",1,3),ROW()+30))),ROW()+30),"")</f>
        <v>1</v>
      </c>
      <c r="L6" s="33">
        <f>IF($B5=TRUE,$F5,"")</f>
        <v>4</v>
      </c>
      <c r="M6" s="33" t="str">
        <f ca="1">IF($B5=TRUE,IF((-1+ROW())=$I5,"",IF(COUNTIF($I5:$I$34,"=LCiM")&gt;0,IFERROR(IF(STDEV(INDIRECT(""&amp;ADDRESS(ROW($K6),COLUMN($K6),3)&amp;":"&amp;ADDRESS(($I5+1),COLUMN($K6),3)))=0,"","MCS"),"ERR"),"")),"")</f>
        <v/>
      </c>
      <c r="N6" s="19"/>
      <c r="O6" s="105"/>
      <c r="P6" s="33" t="str">
        <f>IF($B5=TRUE,DEC2HEX(HEX2DEC("2C000")+($O5*2)+1,5),"")</f>
        <v>2C003</v>
      </c>
      <c r="Q6" s="29"/>
      <c r="R6" s="27"/>
      <c r="S6" s="27"/>
      <c r="T6" s="28"/>
      <c r="U6" s="33" t="str">
        <f>IF($B5=TRUE,IF(OR($L5="",$L5="SYS"),DEC2HEX($F5,1),"ERR"),"")</f>
        <v>4</v>
      </c>
      <c r="V6" s="107"/>
      <c r="W6" s="109"/>
      <c r="X6" s="19"/>
    </row>
    <row r="7" spans="1:35" ht="18" customHeight="1" x14ac:dyDescent="0.15">
      <c r="A7" s="9"/>
      <c r="B7" s="142" t="b">
        <v>1</v>
      </c>
      <c r="C7" s="142" t="b">
        <v>1</v>
      </c>
      <c r="D7" s="144" t="s">
        <v>26</v>
      </c>
      <c r="E7" s="92" t="s">
        <v>27</v>
      </c>
      <c r="F7" s="92">
        <v>5</v>
      </c>
      <c r="G7" s="146" t="s">
        <v>58</v>
      </c>
      <c r="H7" s="16"/>
      <c r="I7" s="17">
        <f>IF($B7=TRUE,IFERROR(MATCH("LCiM",$I8:$I$34,0)+ROW()-1,"LLM"),"")</f>
        <v>7</v>
      </c>
      <c r="J7" s="17" t="str">
        <f>IF($B7=TRUE,IF($D7&lt;&gt;"",IF(OR($D7="ROM",$D7="RAM"),"",IF(OR($D7="HCRAM",$D7="HCROM"),IF($O7=0,IF($K8=1,IF($C7=TRUE,"","LLM"),"ICS"),"ICN"),"IVA")),"MVA"),"")</f>
        <v/>
      </c>
      <c r="K7" s="17" t="str">
        <f>IF($B7=TRUE,IF($E7&lt;&gt;"",IF(OR($E7="32K",$E7="16K",$E7="8K/T32K"),"","IVA"),"MVA"),"")</f>
        <v/>
      </c>
      <c r="L7" s="17" t="str">
        <f>IF($B7=TRUE,IF($F7="","MVA",IF(ISNUMBER($F7)=FALSE,"IVA",IF(OR($F7&lt;0,$F7&gt;15)=TRUE,"IVA",IF($F7=2,"RVA",IF(OR($F7=0,$F7=1)=TRUE,"SYS",""))))),"")</f>
        <v/>
      </c>
      <c r="M7" s="17" t="str">
        <f>IF($B7=TRUE,IF($L8&lt;&gt;"",IF(COUNTIF($L$3:$L$34,CONCATENATE("=",$L8))&gt;1,"DMB",""),""),"")</f>
        <v/>
      </c>
      <c r="N7" s="16"/>
      <c r="O7" s="90">
        <f>IF($B7=TRUE,ROWS($O$3:$O5)-(COUNTBLANK($O$3:$O5)),"")</f>
        <v>2</v>
      </c>
      <c r="P7" s="32" t="str">
        <f>IF($B7=TRUE,DEC2HEX(HEX2DEC("2C000")+($O7*2)+0,5),"")</f>
        <v>2C004</v>
      </c>
      <c r="Q7" s="17">
        <f>IF($B7=TRUE,IF($C7=TRUE,8,0),"")</f>
        <v>8</v>
      </c>
      <c r="R7" s="17">
        <f>IF($B7=TRUE,IF($J7="",IF(OR($D7="ROM",$D7="HCROM"),4,IF(OR($D7="RAM",$D7="HCRAM"),0,"ERR")),"ERR"),"")</f>
        <v>4</v>
      </c>
      <c r="S7" s="17">
        <f>IF($B7=TRUE,IF($K7="",IF($E7="32K",1,IF($E7="16K",2,IF($E7="8K/T32K",3,"ERR"))),"ERR"),"")</f>
        <v>1</v>
      </c>
      <c r="T7" s="17" t="str">
        <f>IF($B7=TRUE,IF(COUNTIF($Q7:$S7,"=ERR")=0,DEC2HEX($Q7+$R7+$S7),"ERR"),"")</f>
        <v>D</v>
      </c>
      <c r="U7" s="18"/>
      <c r="V7" s="92" t="str">
        <f>IF($B7=TRUE,IF(AND(ISNUMBER(HEX2DEC($T7)),ISNUMBER(HEX2DEC($U8))),CONCATENATE($T7,$U8),""),"")</f>
        <v>D5</v>
      </c>
      <c r="W7" s="94">
        <f>IF(AND($V7&lt;&gt;"",$C7=TRUE,NOT(AND(OR($D7="HCRAM",$D7="HCROM"),$O7=0))),((ROWS($W$3:$W6)+(-COUNTBLANK($W$3:$W6)))/100)+5,"")</f>
        <v>5.01</v>
      </c>
      <c r="X7" s="16"/>
    </row>
    <row r="8" spans="1:35" ht="18" customHeight="1" x14ac:dyDescent="0.15">
      <c r="A8" s="9"/>
      <c r="B8" s="143"/>
      <c r="C8" s="143"/>
      <c r="D8" s="145"/>
      <c r="E8" s="145"/>
      <c r="F8" s="145"/>
      <c r="G8" s="147"/>
      <c r="H8" s="19"/>
      <c r="I8" s="17" t="str">
        <f>IF($B7=TRUE,IF($C7=TRUE,"LCiM",""),"")</f>
        <v>LCiM</v>
      </c>
      <c r="J8" s="17" t="str">
        <f ca="1">IF($B7=TRUE,IF((ROW()-1)=$I7,"",IF(COUNTIF($I7:$I$34,"=LCiM")&gt;0,IFERROR(IF(STDEV(INDIRECT(""&amp;ADDRESS(ROW($R7),COLUMN($R7),3)&amp;":"&amp;ADDRESS($I7,COLUMN($R7),3)))=0,"","MCT"),"ERR"),"")),"")</f>
        <v/>
      </c>
      <c r="K8" s="17">
        <f>IF($B7=TRUE,IF($E7&lt;&gt;"",IF($E7="32K",1,IF($E7="16K",2,IF($E7="8K/T32K",IF($D$35="FRAM71B",1,3),ROW()+30))),ROW()+30),"")</f>
        <v>1</v>
      </c>
      <c r="L8" s="17">
        <f>IF($B7=TRUE,$F7,"")</f>
        <v>5</v>
      </c>
      <c r="M8" s="17" t="str">
        <f ca="1">IF($B7=TRUE,IF((-1+ROW())=$I7,"",IF(COUNTIF($I7:$I$34,"=LCiM")&gt;0,IFERROR(IF(STDEV(INDIRECT(""&amp;ADDRESS(ROW($K8),COLUMN($K8),3)&amp;":"&amp;ADDRESS(($I7+1),COLUMN($K8),3)))=0,"","MCS"),"ERR"),"")),"")</f>
        <v/>
      </c>
      <c r="N8" s="19"/>
      <c r="O8" s="91"/>
      <c r="P8" s="32" t="str">
        <f>IF($B7=TRUE,DEC2HEX(HEX2DEC("2C000")+($O7*2)+1,5),"")</f>
        <v>2C005</v>
      </c>
      <c r="Q8" s="29"/>
      <c r="R8" s="27"/>
      <c r="S8" s="27"/>
      <c r="T8" s="28"/>
      <c r="U8" s="17" t="str">
        <f>IF($B7=TRUE,IF(OR($L7="",$L7="SYS"),DEC2HEX($F7,1),"ERR"),"")</f>
        <v>5</v>
      </c>
      <c r="V8" s="93"/>
      <c r="W8" s="95"/>
      <c r="X8" s="19"/>
    </row>
    <row r="9" spans="1:35" ht="18" customHeight="1" x14ac:dyDescent="0.15">
      <c r="A9" s="9"/>
      <c r="B9" s="134" t="b">
        <v>1</v>
      </c>
      <c r="C9" s="134" t="b">
        <v>1</v>
      </c>
      <c r="D9" s="136" t="s">
        <v>28</v>
      </c>
      <c r="E9" s="138" t="s">
        <v>30</v>
      </c>
      <c r="F9" s="139">
        <v>6</v>
      </c>
      <c r="G9" s="148" t="s">
        <v>59</v>
      </c>
      <c r="H9" s="16"/>
      <c r="I9" s="33">
        <f>IF($B9=TRUE,IFERROR(MATCH("LCiM",$I10:$I$34,0)+ROW()-1,"LLM"),"")</f>
        <v>9</v>
      </c>
      <c r="J9" s="33" t="str">
        <f>IF($B9=TRUE,IF($D9&lt;&gt;"",IF(OR($D9="ROM",$D9="RAM"),"",IF(OR($D9="HCRAM",$D9="HCROM"),IF($O9=0,IF($K10=1,IF($C9=TRUE,"","LLM"),"ICS"),"ICN"),"IVA")),"MVA"),"")</f>
        <v/>
      </c>
      <c r="K9" s="33" t="str">
        <f>IF($B9=TRUE,IF($E9&lt;&gt;"",IF(OR($E9="32K",$E9="16K",$E9="8K/T32K"),"","IVA"),"MVA"),"")</f>
        <v/>
      </c>
      <c r="L9" s="33" t="str">
        <f>IF($B9=TRUE,IF($F9="","MVA",IF(ISNUMBER($F9)=FALSE,"IVA",IF(OR($F9&lt;0,$F9&gt;15)=TRUE,"IVA",IF($F9=2,"RVA",IF(OR($F9=0,$F9=1)=TRUE,"SYS",""))))),"")</f>
        <v/>
      </c>
      <c r="M9" s="33" t="str">
        <f>IF($B9=TRUE,IF($L10&lt;&gt;"",IF(COUNTIF($L$3:$L$34,CONCATENATE("=",$L10))&gt;1,"DMB",""),""),"")</f>
        <v/>
      </c>
      <c r="N9" s="16"/>
      <c r="O9" s="104">
        <f>IF($B9=TRUE,ROWS($O$3:$O7)-(COUNTBLANK($O$3:$O7)),"")</f>
        <v>3</v>
      </c>
      <c r="P9" s="33" t="str">
        <f>IF($B9=TRUE,DEC2HEX(HEX2DEC("2C000")+($O9*2)+0,5),"")</f>
        <v>2C006</v>
      </c>
      <c r="Q9" s="33">
        <f>IF($B9=TRUE,IF($C9=TRUE,8,0),"")</f>
        <v>8</v>
      </c>
      <c r="R9" s="33">
        <f>IF($B9=TRUE,IF($J9="",IF(OR($D9="ROM",$D9="HCROM"),4,IF(OR($D9="RAM",$D9="HCRAM"),0,"ERR")),"ERR"),"")</f>
        <v>0</v>
      </c>
      <c r="S9" s="33">
        <f>IF($B9=TRUE,IF($K9="",IF($E9="32K",1,IF($E9="16K",2,IF($E9="8K/T32K",3,"ERR"))),"ERR"),"")</f>
        <v>2</v>
      </c>
      <c r="T9" s="33" t="str">
        <f>IF($B9=TRUE,IF(COUNTIF($Q9:$S9,"=ERR")=0,DEC2HEX($Q9+$R9+$S9),"ERR"),"")</f>
        <v>A</v>
      </c>
      <c r="U9" s="18"/>
      <c r="V9" s="106" t="str">
        <f>IF($B9=TRUE,IF(AND(ISNUMBER(HEX2DEC($T9)),ISNUMBER(HEX2DEC($U10))),CONCATENATE($T9,$U10),""),"")</f>
        <v>A6</v>
      </c>
      <c r="W9" s="108">
        <f>IF(AND($V9&lt;&gt;"",$C9=TRUE,NOT(AND(OR($D9="HCRAM",$D9="HCROM"),$O9=0))),((ROWS($W$3:$W8)+(-COUNTBLANK($W$3:$W8)))/100)+5,"")</f>
        <v>5.0199999999999996</v>
      </c>
      <c r="X9" s="16"/>
    </row>
    <row r="10" spans="1:35" ht="18" customHeight="1" x14ac:dyDescent="0.15">
      <c r="A10" s="9"/>
      <c r="B10" s="135"/>
      <c r="C10" s="135"/>
      <c r="D10" s="137"/>
      <c r="E10" s="137"/>
      <c r="F10" s="137"/>
      <c r="G10" s="147"/>
      <c r="H10" s="19"/>
      <c r="I10" s="33" t="str">
        <f>IF($B9=TRUE,IF($C9=TRUE,"LCiM",""),"")</f>
        <v>LCiM</v>
      </c>
      <c r="J10" s="33" t="str">
        <f ca="1">IF($B9=TRUE,IF((ROW()-1)=$I9,"",IF(COUNTIF($I9:$I$34,"=LCiM")&gt;0,IFERROR(IF(STDEV(INDIRECT(""&amp;ADDRESS(ROW($R9),COLUMN($R9),3)&amp;":"&amp;ADDRESS($I9,COLUMN($R9),3)))=0,"","MCT"),"ERR"),"")),"")</f>
        <v/>
      </c>
      <c r="K10" s="33">
        <f>IF($B9=TRUE,IF($E9&lt;&gt;"",IF($E9="32K",1,IF($E9="16K",2,IF($E9="8K/T32K",IF($D$35="FRAM71B",1,3),ROW()+30))),ROW()+30),"")</f>
        <v>2</v>
      </c>
      <c r="L10" s="33">
        <f>IF($B9=TRUE,$F9,"")</f>
        <v>6</v>
      </c>
      <c r="M10" s="33" t="str">
        <f ca="1">IF($B9=TRUE,IF((-1+ROW())=$I9,"",IF(COUNTIF($I9:$I$34,"=LCiM")&gt;0,IFERROR(IF(STDEV(INDIRECT(""&amp;ADDRESS(ROW($K10),COLUMN($K10),3)&amp;":"&amp;ADDRESS(($I9+1),COLUMN($K10),3)))=0,"","MCS"),"ERR"),"")),"")</f>
        <v/>
      </c>
      <c r="N10" s="19"/>
      <c r="O10" s="105"/>
      <c r="P10" s="33" t="str">
        <f>IF($B9=TRUE,DEC2HEX(HEX2DEC("2C000")+($O9*2)+1,5),"")</f>
        <v>2C007</v>
      </c>
      <c r="Q10" s="29"/>
      <c r="R10" s="27"/>
      <c r="S10" s="27"/>
      <c r="T10" s="28"/>
      <c r="U10" s="33" t="str">
        <f>IF($B9=TRUE,IF(OR($L9="",$L9="SYS"),DEC2HEX($F9,1),"ERR"),"")</f>
        <v>6</v>
      </c>
      <c r="V10" s="107"/>
      <c r="W10" s="109"/>
      <c r="X10" s="19"/>
    </row>
    <row r="11" spans="1:35" ht="18" customHeight="1" x14ac:dyDescent="0.15">
      <c r="A11" s="9"/>
      <c r="B11" s="142" t="b">
        <v>1</v>
      </c>
      <c r="C11" s="142" t="b">
        <v>1</v>
      </c>
      <c r="D11" s="144" t="s">
        <v>26</v>
      </c>
      <c r="E11" s="92" t="s">
        <v>30</v>
      </c>
      <c r="F11" s="92">
        <v>7</v>
      </c>
      <c r="G11" s="146" t="s">
        <v>60</v>
      </c>
      <c r="H11" s="16"/>
      <c r="I11" s="17">
        <f>IF($B11=TRUE,IFERROR(MATCH("LCiM",$I12:$I$34,0)+ROW()-1,"LLM"),"")</f>
        <v>11</v>
      </c>
      <c r="J11" s="17" t="str">
        <f>IF($B11=TRUE,IF($D11&lt;&gt;"",IF(OR($D11="ROM",$D11="RAM"),"",IF(OR($D11="HCRAM",$D11="HCROM"),IF($O11=0,IF($K12=1,IF($C11=TRUE,"","LLM"),"ICS"),"ICN"),"IVA")),"MVA"),"")</f>
        <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2" t="str">
        <f>IF($B11=TRUE,DEC2HEX(HEX2DEC("2C000")+($O11*2)+0,5),"")</f>
        <v>2C008</v>
      </c>
      <c r="Q11" s="17">
        <f>IF($B11=TRUE,IF($C11=TRUE,8,0),"")</f>
        <v>8</v>
      </c>
      <c r="R11" s="17">
        <f>IF($B11=TRUE,IF($J11="",IF(OR($D11="ROM",$D11="HCROM"),4,IF(OR($D11="RAM",$D11="HCRAM"),0,"ERR")),"ERR"),"")</f>
        <v>4</v>
      </c>
      <c r="S11" s="17">
        <f>IF($B11=TRUE,IF($K11="",IF($E11="32K",1,IF($E11="16K",2,IF($E11="8K/T32K",3,"ERR"))),"ERR"),"")</f>
        <v>2</v>
      </c>
      <c r="T11" s="17" t="str">
        <f>IF($B11=TRUE,IF(COUNTIF($Q11:$S11,"=ERR")=0,DEC2HEX($Q11+$R11+$S11),"ERR"),"")</f>
        <v>E</v>
      </c>
      <c r="U11" s="18"/>
      <c r="V11" s="92" t="str">
        <f>IF($B11=TRUE,IF(AND(ISNUMBER(HEX2DEC($T11)),ISNUMBER(HEX2DEC($U12))),CONCATENATE($T11,$U12),""),"")</f>
        <v>E7</v>
      </c>
      <c r="W11" s="94">
        <f>IF(AND($V11&lt;&gt;"",$C11=TRUE,NOT(AND(OR($D11="HCRAM",$D11="HCROM"),$O11=0))),((ROWS($W$3:$W10)+(-COUNTBLANK($W$3:$W10)))/100)+5,"")</f>
        <v>5.03</v>
      </c>
      <c r="X11" s="16"/>
    </row>
    <row r="12" spans="1:35" ht="18" customHeight="1" x14ac:dyDescent="0.15">
      <c r="A12" s="9"/>
      <c r="B12" s="143"/>
      <c r="C12" s="143"/>
      <c r="D12" s="145"/>
      <c r="E12" s="145"/>
      <c r="F12" s="145"/>
      <c r="G12" s="147"/>
      <c r="H12" s="19"/>
      <c r="I12" s="17" t="str">
        <f>IF($B11=TRUE,IF($C11=TRUE,"LCiM",""),"")</f>
        <v>LCiM</v>
      </c>
      <c r="J12" s="17" t="str">
        <f ca="1">IF($B11=TRUE,IF((ROW()-1)=$I11,"",IF(COUNTIF($I11:$I$34,"=LCiM")&gt;0,IFERROR(IF(STDEV(INDIRECT(""&amp;ADDRESS(ROW($R11),COLUMN($R11),3)&amp;":"&amp;ADDRESS($I11,COLUMN($R11),3)))=0,"","MCT"),"ERR"),"")),"")</f>
        <v/>
      </c>
      <c r="K12" s="17">
        <f>IF($B11=TRUE,IF($E11&lt;&gt;"",IF($E11="32K",1,IF($E11="16K",2,IF($E11="8K/T32K",IF($D$35="FRAM71B",1,3),ROW()+30))),ROW()+30),"")</f>
        <v>2</v>
      </c>
      <c r="L12" s="17">
        <f>IF($B11=TRUE,$F11,"")</f>
        <v>7</v>
      </c>
      <c r="M12" s="17" t="str">
        <f ca="1">IF($B11=TRUE,IF((-1+ROW())=$I11,"",IF(COUNTIF($I11:$I$34,"=LCiM")&gt;0,IFERROR(IF(STDEV(INDIRECT(""&amp;ADDRESS(ROW($K12),COLUMN($K12),3)&amp;":"&amp;ADDRESS(($I11+1),COLUMN($K12),3)))=0,"","MCS"),"ERR"),"")),"")</f>
        <v/>
      </c>
      <c r="N12" s="19"/>
      <c r="O12" s="91"/>
      <c r="P12" s="32" t="str">
        <f>IF($B11=TRUE,DEC2HEX(HEX2DEC("2C000")+($O11*2)+1,5),"")</f>
        <v>2C009</v>
      </c>
      <c r="Q12" s="29"/>
      <c r="R12" s="27"/>
      <c r="S12" s="27"/>
      <c r="T12" s="28"/>
      <c r="U12" s="17" t="str">
        <f>IF($B11=TRUE,IF(OR($L11="",$L11="SYS"),DEC2HEX($F11,1),"ERR"),"")</f>
        <v>7</v>
      </c>
      <c r="V12" s="93"/>
      <c r="W12" s="95"/>
      <c r="X12" s="19"/>
    </row>
    <row r="13" spans="1:35" ht="18" customHeight="1" x14ac:dyDescent="0.15">
      <c r="A13" s="9"/>
      <c r="B13" s="134" t="b">
        <v>1</v>
      </c>
      <c r="C13" s="134" t="b">
        <v>1</v>
      </c>
      <c r="D13" s="136" t="s">
        <v>28</v>
      </c>
      <c r="E13" s="138" t="s">
        <v>32</v>
      </c>
      <c r="F13" s="139">
        <v>8</v>
      </c>
      <c r="G13" s="148" t="s">
        <v>61</v>
      </c>
      <c r="H13" s="16"/>
      <c r="I13" s="33">
        <f>IF($B13=TRUE,IFERROR(MATCH("LCiM",$I14:$I$34,0)+ROW()-1,"LLM"),"")</f>
        <v>13</v>
      </c>
      <c r="J13" s="33" t="str">
        <f>IF($B13=TRUE,IF($D13&lt;&gt;"",IF(OR($D13="ROM",$D13="RAM"),"",IF(OR($D13="HCRAM",$D13="HCROM"),IF($O13=0,IF($K14=1,IF($C13=TRUE,"","LLM"),"ICS"),"ICN"),"IVA")),"MVA"),"")</f>
        <v/>
      </c>
      <c r="K13" s="33" t="str">
        <f>IF($B13=TRUE,IF($E13&lt;&gt;"",IF(OR($E13="32K",$E13="16K",$E13="8K/T32K"),"","IVA"),"MVA"),"")</f>
        <v/>
      </c>
      <c r="L13" s="33" t="str">
        <f>IF($B13=TRUE,IF($F13="","MVA",IF(ISNUMBER($F13)=FALSE,"IVA",IF(OR($F13&lt;0,$F13&gt;15)=TRUE,"IVA",IF($F13=2,"RVA",IF(OR($F13=0,$F13=1)=TRUE,"SYS",""))))),"")</f>
        <v/>
      </c>
      <c r="M13" s="33" t="str">
        <f>IF($B13=TRUE,IF($L14&lt;&gt;"",IF(COUNTIF($L$3:$L$34,CONCATENATE("=",$L14))&gt;1,"DMB",""),""),"")</f>
        <v/>
      </c>
      <c r="N13" s="16"/>
      <c r="O13" s="104">
        <f>IF($B13=TRUE,ROWS($O$3:$O11)-(COUNTBLANK($O$3:$O11)),"")</f>
        <v>5</v>
      </c>
      <c r="P13" s="33" t="str">
        <f>IF($B13=TRUE,DEC2HEX(HEX2DEC("2C000")+($O13*2)+0,5),"")</f>
        <v>2C00A</v>
      </c>
      <c r="Q13" s="33">
        <f>IF($B13=TRUE,IF($C13=TRUE,8,0),"")</f>
        <v>8</v>
      </c>
      <c r="R13" s="33">
        <f>IF($B13=TRUE,IF($J13="",IF(OR($D13="ROM",$D13="HCROM"),4,IF(OR($D13="RAM",$D13="HCRAM"),0,"ERR")),"ERR"),"")</f>
        <v>0</v>
      </c>
      <c r="S13" s="33">
        <f>IF($B13=TRUE,IF($K13="",IF($E13="32K",1,IF($E13="16K",2,IF($E13="8K/T32K",3,"ERR"))),"ERR"),"")</f>
        <v>3</v>
      </c>
      <c r="T13" s="33" t="str">
        <f>IF($B13=TRUE,IF(COUNTIF($Q13:$S13,"=ERR")=0,DEC2HEX($Q13+$R13+$S13),"ERR"),"")</f>
        <v>B</v>
      </c>
      <c r="U13" s="18"/>
      <c r="V13" s="106" t="str">
        <f>IF($B13=TRUE,IF(AND(ISNUMBER(HEX2DEC($T13)),ISNUMBER(HEX2DEC($U14))),CONCATENATE($T13,$U14),""),"")</f>
        <v>B8</v>
      </c>
      <c r="W13" s="108">
        <f>IF(AND($V13&lt;&gt;"",$C13=TRUE,NOT(AND(OR($D13="HCRAM",$D13="HCROM"),$O13=0))),((ROWS($W$3:$W12)+(-COUNTBLANK($W$3:$W12)))/100)+5,"")</f>
        <v>5.04</v>
      </c>
      <c r="X13" s="16"/>
    </row>
    <row r="14" spans="1:35" ht="18" customHeight="1" x14ac:dyDescent="0.15">
      <c r="A14" s="9"/>
      <c r="B14" s="135"/>
      <c r="C14" s="135"/>
      <c r="D14" s="137"/>
      <c r="E14" s="137"/>
      <c r="F14" s="137"/>
      <c r="G14" s="147"/>
      <c r="H14" s="19"/>
      <c r="I14" s="33" t="str">
        <f>IF($B13=TRUE,IF($C13=TRUE,"LCiM",""),"")</f>
        <v>LCiM</v>
      </c>
      <c r="J14" s="33" t="str">
        <f ca="1">IF($B13=TRUE,IF((ROW()-1)=$I13,"",IF(COUNTIF($I13:$I$34,"=LCiM")&gt;0,IFERROR(IF(STDEV(INDIRECT(""&amp;ADDRESS(ROW($R13),COLUMN($R13),3)&amp;":"&amp;ADDRESS($I13,COLUMN($R13),3)))=0,"","MCT"),"ERR"),"")),"")</f>
        <v/>
      </c>
      <c r="K14" s="33">
        <f>IF($B13=TRUE,IF($E13&lt;&gt;"",IF($E13="32K",1,IF($E13="16K",2,IF($E13="8K/T32K",IF($D$35="FRAM71B",1,3),ROW()+30))),ROW()+30),"")</f>
        <v>1</v>
      </c>
      <c r="L14" s="33">
        <f>IF($B13=TRUE,$F13,"")</f>
        <v>8</v>
      </c>
      <c r="M14" s="33" t="str">
        <f ca="1">IF($B13=TRUE,IF((-1+ROW())=$I13,"",IF(COUNTIF($I13:$I$34,"=LCiM")&gt;0,IFERROR(IF(STDEV(INDIRECT(""&amp;ADDRESS(ROW($K14),COLUMN($K14),3)&amp;":"&amp;ADDRESS(($I13+1),COLUMN($K14),3)))=0,"","MCS"),"ERR"),"")),"")</f>
        <v/>
      </c>
      <c r="N14" s="19"/>
      <c r="O14" s="105"/>
      <c r="P14" s="33" t="str">
        <f>IF($B13=TRUE,DEC2HEX(HEX2DEC("2C000")+($O13*2)+1,5),"")</f>
        <v>2C00B</v>
      </c>
      <c r="Q14" s="29"/>
      <c r="R14" s="27"/>
      <c r="S14" s="27"/>
      <c r="T14" s="28"/>
      <c r="U14" s="33" t="str">
        <f>IF($B13=TRUE,IF(OR($L13="",$L13="SYS"),DEC2HEX($F13,1),"ERR"),"")</f>
        <v>8</v>
      </c>
      <c r="V14" s="107"/>
      <c r="W14" s="109"/>
      <c r="X14" s="19"/>
    </row>
    <row r="15" spans="1:35" ht="18" customHeight="1" x14ac:dyDescent="0.15">
      <c r="A15" s="9"/>
      <c r="B15" s="142" t="b">
        <v>1</v>
      </c>
      <c r="C15" s="142" t="b">
        <v>1</v>
      </c>
      <c r="D15" s="144" t="s">
        <v>26</v>
      </c>
      <c r="E15" s="92" t="s">
        <v>32</v>
      </c>
      <c r="F15" s="92">
        <v>9</v>
      </c>
      <c r="G15" s="146" t="s">
        <v>62</v>
      </c>
      <c r="H15" s="16"/>
      <c r="I15" s="17">
        <f>IF($B15=TRUE,IFERROR(MATCH("LCiM",$I16:$I$34,0)+ROW()-1,"LLM"),"")</f>
        <v>15</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
      </c>
      <c r="M15" s="17" t="str">
        <f>IF($B15=TRUE,IF($L16&lt;&gt;"",IF(COUNTIF($L$3:$L$34,CONCATENATE("=",$L16))&gt;1,"DMB",""),""),"")</f>
        <v/>
      </c>
      <c r="N15" s="16"/>
      <c r="O15" s="90">
        <f>IF($B15=TRUE,ROWS($O$3:$O13)-(COUNTBLANK($O$3:$O13)),"")</f>
        <v>6</v>
      </c>
      <c r="P15" s="32" t="str">
        <f>IF($B15=TRUE,DEC2HEX(HEX2DEC("2C000")+($O15*2)+0,5),"")</f>
        <v>2C00C</v>
      </c>
      <c r="Q15" s="17">
        <f>IF($B15=TRUE,IF($C15=TRUE,8,0),"")</f>
        <v>8</v>
      </c>
      <c r="R15" s="17">
        <f>IF($B15=TRUE,IF($J15="",IF(OR($D15="ROM",$D15="HCROM"),4,IF(OR($D15="RAM",$D15="HCRAM"),0,"ERR")),"ERR"),"")</f>
        <v>4</v>
      </c>
      <c r="S15" s="17">
        <f>IF($B15=TRUE,IF($K15="",IF($E15="32K",1,IF($E15="16K",2,IF($E15="8K/T32K",3,"ERR"))),"ERR"),"")</f>
        <v>3</v>
      </c>
      <c r="T15" s="17" t="str">
        <f>IF($B15=TRUE,IF(COUNTIF($Q15:$S15,"=ERR")=0,DEC2HEX($Q15+$R15+$S15),"ERR"),"")</f>
        <v>F</v>
      </c>
      <c r="U15" s="18"/>
      <c r="V15" s="92" t="str">
        <f>IF($B15=TRUE,IF(AND(ISNUMBER(HEX2DEC($T15)),ISNUMBER(HEX2DEC($U16))),CONCATENATE($T15,$U16),""),"")</f>
        <v>F9</v>
      </c>
      <c r="W15" s="94">
        <f>IF(AND($V15&lt;&gt;"",$C15=TRUE,NOT(AND(OR($D15="HCRAM",$D15="HCROM"),$O15=0))),((ROWS($W$3:$W14)+(-COUNTBLANK($W$3:$W14)))/100)+5,"")</f>
        <v>5.05</v>
      </c>
      <c r="X15" s="16"/>
    </row>
    <row r="16" spans="1:35" ht="18" customHeight="1" x14ac:dyDescent="0.15">
      <c r="A16" s="9"/>
      <c r="B16" s="143"/>
      <c r="C16" s="143"/>
      <c r="D16" s="145"/>
      <c r="E16" s="145"/>
      <c r="F16" s="145"/>
      <c r="G16" s="147"/>
      <c r="H16" s="19"/>
      <c r="I16" s="17" t="str">
        <f>IF($B15=TRUE,IF($C15=TRUE,"LCiM",""),"")</f>
        <v>LCiM</v>
      </c>
      <c r="J16" s="17" t="str">
        <f ca="1">IF($B15=TRUE,IF((ROW()-1)=$I15,"",IF(COUNTIF($I15:$I$34,"=LCiM")&gt;0,IFERROR(IF(STDEV(INDIRECT(""&amp;ADDRESS(ROW($R15),COLUMN($R15),3)&amp;":"&amp;ADDRESS($I15,COLUMN($R15),3)))=0,"","MCT"),"ERR"),"")),"")</f>
        <v/>
      </c>
      <c r="K16" s="17">
        <f>IF($B15=TRUE,IF($E15&lt;&gt;"",IF($E15="32K",1,IF($E15="16K",2,IF($E15="8K/T32K",IF($D$35="FRAM71B",1,3),ROW()+30))),ROW()+30),"")</f>
        <v>1</v>
      </c>
      <c r="L16" s="17">
        <f>IF($B15=TRUE,$F15,"")</f>
        <v>9</v>
      </c>
      <c r="M16" s="17" t="str">
        <f ca="1">IF($B15=TRUE,IF((-1+ROW())=$I15,"",IF(COUNTIF($I15:$I$34,"=LCiM")&gt;0,IFERROR(IF(STDEV(INDIRECT(""&amp;ADDRESS(ROW($K16),COLUMN($K16),3)&amp;":"&amp;ADDRESS(($I15+1),COLUMN($K16),3)))=0,"","MCS"),"ERR"),"")),"")</f>
        <v/>
      </c>
      <c r="N16" s="19"/>
      <c r="O16" s="91"/>
      <c r="P16" s="32" t="str">
        <f>IF($B15=TRUE,DEC2HEX(HEX2DEC("2C000")+($O15*2)+1,5),"")</f>
        <v>2C00D</v>
      </c>
      <c r="Q16" s="29"/>
      <c r="R16" s="27"/>
      <c r="S16" s="27"/>
      <c r="T16" s="28"/>
      <c r="U16" s="17" t="str">
        <f>IF($B15=TRUE,IF(OR($L15="",$L15="SYS"),DEC2HEX($F15,1),"ERR"),"")</f>
        <v>9</v>
      </c>
      <c r="V16" s="93"/>
      <c r="W16" s="95"/>
      <c r="X16" s="19"/>
    </row>
    <row r="17" spans="1:24" ht="18" customHeight="1" x14ac:dyDescent="0.15">
      <c r="A17" s="9"/>
      <c r="B17" s="134" t="b">
        <v>1</v>
      </c>
      <c r="C17" s="134" t="b">
        <v>1</v>
      </c>
      <c r="D17" s="136" t="s">
        <v>28</v>
      </c>
      <c r="E17" s="138" t="s">
        <v>27</v>
      </c>
      <c r="F17" s="139">
        <v>0</v>
      </c>
      <c r="G17" s="148" t="s">
        <v>55</v>
      </c>
      <c r="H17" s="16"/>
      <c r="I17" s="33">
        <f>IF($B17=TRUE,IFERROR(MATCH("LCiM",$I18:$I$34,0)+ROW()-1,"LLM"),"")</f>
        <v>17</v>
      </c>
      <c r="J17" s="33" t="str">
        <f>IF($B17=TRUE,IF($D17&lt;&gt;"",IF(OR($D17="ROM",$D17="RAM"),"",IF(OR($D17="HCRAM",$D17="HCROM"),IF($O17=0,IF($K18=1,IF($C17=TRUE,"","LLM"),"ICS"),"ICN"),"IVA")),"MVA"),"")</f>
        <v/>
      </c>
      <c r="K17" s="33" t="str">
        <f>IF($B17=TRUE,IF($E17&lt;&gt;"",IF(OR($E17="32K",$E17="16K",$E17="8K/T32K"),"","IVA"),"MVA"),"")</f>
        <v/>
      </c>
      <c r="L17" s="33" t="str">
        <f>IF($B17=TRUE,IF($F17="","MVA",IF(ISNUMBER($F17)=FALSE,"IVA",IF(OR($F17&lt;0,$F17&gt;15)=TRUE,"IVA",IF($F17=2,"RVA",IF(OR($F17=0,$F17=1)=TRUE,"SYS",""))))),"")</f>
        <v>SYS</v>
      </c>
      <c r="M17" s="33" t="str">
        <f>IF($B17=TRUE,IF($L18&lt;&gt;"",IF(COUNTIF($L$3:$L$34,CONCATENATE("=",$L18))&gt;1,"DMB",""),""),"")</f>
        <v/>
      </c>
      <c r="N17" s="16"/>
      <c r="O17" s="104">
        <f>IF($B17=TRUE,ROWS($O$3:$O15)-(COUNTBLANK($O$3:$O15)),"")</f>
        <v>7</v>
      </c>
      <c r="P17" s="33" t="str">
        <f>IF($B17=TRUE,DEC2HEX(HEX2DEC("2C000")+($O17*2)+0,5),"")</f>
        <v>2C00E</v>
      </c>
      <c r="Q17" s="33">
        <f>IF($B17=TRUE,IF($C17=TRUE,8,0),"")</f>
        <v>8</v>
      </c>
      <c r="R17" s="33">
        <f>IF($B17=TRUE,IF($J17="",IF(OR($D17="ROM",$D17="HCROM"),4,IF(OR($D17="RAM",$D17="HCRAM"),0,"ERR")),"ERR"),"")</f>
        <v>0</v>
      </c>
      <c r="S17" s="33">
        <f>IF($B17=TRUE,IF($K17="",IF($E17="32K",1,IF($E17="16K",2,IF($E17="8K/T32K",3,"ERR"))),"ERR"),"")</f>
        <v>1</v>
      </c>
      <c r="T17" s="33" t="str">
        <f>IF($B17=TRUE,IF(COUNTIF($Q17:$S17,"=ERR")=0,DEC2HEX($Q17+$R17+$S17),"ERR"),"")</f>
        <v>9</v>
      </c>
      <c r="U17" s="18"/>
      <c r="V17" s="106" t="str">
        <f>IF($B17=TRUE,IF(AND(ISNUMBER(HEX2DEC($T17)),ISNUMBER(HEX2DEC($U18))),CONCATENATE($T17,$U18),""),"")</f>
        <v>90</v>
      </c>
      <c r="W17" s="108">
        <f>IF(AND($V17&lt;&gt;"",$C17=TRUE,NOT(AND(OR($D17="HCRAM",$D17="HCROM"),$O17=0))),((ROWS($W$3:$W16)+(-COUNTBLANK($W$3:$W16)))/100)+5,"")</f>
        <v>5.0599999999999996</v>
      </c>
      <c r="X17" s="16"/>
    </row>
    <row r="18" spans="1:24" ht="18" customHeight="1" x14ac:dyDescent="0.15">
      <c r="A18" s="9"/>
      <c r="B18" s="135"/>
      <c r="C18" s="135"/>
      <c r="D18" s="137"/>
      <c r="E18" s="137"/>
      <c r="F18" s="137"/>
      <c r="G18" s="147"/>
      <c r="H18" s="19"/>
      <c r="I18" s="33" t="str">
        <f>IF($B17=TRUE,IF($C17=TRUE,"LCiM",""),"")</f>
        <v>LCiM</v>
      </c>
      <c r="J18" s="33" t="str">
        <f ca="1">IF($B17=TRUE,IF((ROW()-1)=$I17,"",IF(COUNTIF($I17:$I$34,"=LCiM")&gt;0,IFERROR(IF(STDEV(INDIRECT(""&amp;ADDRESS(ROW($R17),COLUMN($R17),3)&amp;":"&amp;ADDRESS($I17,COLUMN($R17),3)))=0,"","MCT"),"ERR"),"")),"")</f>
        <v/>
      </c>
      <c r="K18" s="33">
        <f>IF($B17=TRUE,IF($E17&lt;&gt;"",IF($E17="32K",1,IF($E17="16K",2,IF($E17="8K/T32K",IF($D$35="FRAM71B",1,3),ROW()+30))),ROW()+30),"")</f>
        <v>1</v>
      </c>
      <c r="L18" s="33">
        <f>IF($B17=TRUE,$F17,"")</f>
        <v>0</v>
      </c>
      <c r="M18" s="33" t="str">
        <f ca="1">IF($B17=TRUE,IF((-1+ROW())=$I17,"",IF(COUNTIF($I17:$I$34,"=LCiM")&gt;0,IFERROR(IF(STDEV(INDIRECT(""&amp;ADDRESS(ROW($K18),COLUMN($K18),3)&amp;":"&amp;ADDRESS(($I17+1),COLUMN($K18),3)))=0,"","MCS"),"ERR"),"")),"")</f>
        <v/>
      </c>
      <c r="N18" s="19"/>
      <c r="O18" s="105"/>
      <c r="P18" s="33" t="str">
        <f>IF($B17=TRUE,DEC2HEX(HEX2DEC("2C000")+($O17*2)+1,5),"")</f>
        <v>2C00F</v>
      </c>
      <c r="Q18" s="29"/>
      <c r="R18" s="27"/>
      <c r="S18" s="27"/>
      <c r="T18" s="28"/>
      <c r="U18" s="33" t="str">
        <f>IF($B17=TRUE,IF(OR($L17="",$L17="SYS"),DEC2HEX($F17,1),"ERR"),"")</f>
        <v>0</v>
      </c>
      <c r="V18" s="107"/>
      <c r="W18" s="109"/>
      <c r="X18" s="19"/>
    </row>
    <row r="19" spans="1:24" ht="18" customHeight="1" x14ac:dyDescent="0.15">
      <c r="A19" s="9"/>
      <c r="B19" s="142" t="b">
        <v>1</v>
      </c>
      <c r="C19" s="142" t="b">
        <v>1</v>
      </c>
      <c r="D19" s="144" t="s">
        <v>26</v>
      </c>
      <c r="E19" s="92" t="s">
        <v>27</v>
      </c>
      <c r="F19" s="92">
        <v>1</v>
      </c>
      <c r="G19" s="146" t="s">
        <v>56</v>
      </c>
      <c r="H19" s="16"/>
      <c r="I19" s="17">
        <f>IF($B19=TRUE,IFERROR(MATCH("LCiM",$I20:$I$34,0)+ROW()-1,"LLM"),"")</f>
        <v>19</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SYS</v>
      </c>
      <c r="M19" s="17" t="str">
        <f>IF($B19=TRUE,IF($L20&lt;&gt;"",IF(COUNTIF($L$3:$L$34,CONCATENATE("=",$L20))&gt;1,"DMB",""),""),"")</f>
        <v/>
      </c>
      <c r="N19" s="16"/>
      <c r="O19" s="90">
        <f>IF($B19=TRUE,ROWS($O$3:$O17)-(COUNTBLANK($O$3:$O17)),"")</f>
        <v>8</v>
      </c>
      <c r="P19" s="32" t="str">
        <f>IF($B19=TRUE,DEC2HEX(HEX2DEC("2C000")+($O19*2)+0,5),"")</f>
        <v>2C010</v>
      </c>
      <c r="Q19" s="17">
        <f>IF($B19=TRUE,IF($C19=TRUE,8,0),"")</f>
        <v>8</v>
      </c>
      <c r="R19" s="17">
        <f>IF($B19=TRUE,IF($J19="",IF(OR($D19="ROM",$D19="HCROM"),4,IF(OR($D19="RAM",$D19="HCRAM"),0,"ERR")),"ERR"),"")</f>
        <v>4</v>
      </c>
      <c r="S19" s="17">
        <f>IF($B19=TRUE,IF($K19="",IF($E19="32K",1,IF($E19="16K",2,IF($E19="8K/T32K",3,"ERR"))),"ERR"),"")</f>
        <v>1</v>
      </c>
      <c r="T19" s="17" t="str">
        <f>IF($B19=TRUE,IF(COUNTIF($Q19:$S19,"=ERR")=0,DEC2HEX($Q19+$R19+$S19),"ERR"),"")</f>
        <v>D</v>
      </c>
      <c r="U19" s="18"/>
      <c r="V19" s="92" t="str">
        <f>IF($B19=TRUE,IF(AND(ISNUMBER(HEX2DEC($T19)),ISNUMBER(HEX2DEC($U20))),CONCATENATE($T19,$U20),""),"")</f>
        <v>D1</v>
      </c>
      <c r="W19" s="94">
        <f>IF(AND($V19&lt;&gt;"",$C19=TRUE,NOT(AND(OR($D19="HCRAM",$D19="HCROM"),$O19=0))),((ROWS($W$3:$W18)+(-COUNTBLANK($W$3:$W18)))/100)+5,"")</f>
        <v>5.07</v>
      </c>
      <c r="X19" s="16"/>
    </row>
    <row r="20" spans="1:24" ht="18" customHeight="1" x14ac:dyDescent="0.15">
      <c r="A20" s="9"/>
      <c r="B20" s="143"/>
      <c r="C20" s="143"/>
      <c r="D20" s="145"/>
      <c r="E20" s="145"/>
      <c r="F20" s="145"/>
      <c r="G20" s="147"/>
      <c r="H20" s="19"/>
      <c r="I20" s="17" t="str">
        <f>IF($B19=TRUE,IF($C19=TRUE,"LCiM",""),"")</f>
        <v>LCiM</v>
      </c>
      <c r="J20" s="17" t="str">
        <f ca="1">IF($B19=TRUE,IF((ROW()-1)=$I19,"",IF(COUNTIF($I19:$I$34,"=LCiM")&gt;0,IFERROR(IF(STDEV(INDIRECT(""&amp;ADDRESS(ROW($R19),COLUMN($R19),3)&amp;":"&amp;ADDRESS($I19,COLUMN($R19),3)))=0,"","MCT"),"ERR"),"")),"")</f>
        <v/>
      </c>
      <c r="K20" s="17">
        <f>IF($B19=TRUE,IF($E19&lt;&gt;"",IF($E19="32K",1,IF($E19="16K",2,IF($E19="8K/T32K",IF($D$35="FRAM71B",1,3),ROW()+30))),ROW()+30),"")</f>
        <v>1</v>
      </c>
      <c r="L20" s="17">
        <f>IF($B19=TRUE,$F19,"")</f>
        <v>1</v>
      </c>
      <c r="M20" s="17" t="str">
        <f ca="1">IF($B19=TRUE,IF((-1+ROW())=$I19,"",IF(COUNTIF($I19:$I$34,"=LCiM")&gt;0,IFERROR(IF(STDEV(INDIRECT(""&amp;ADDRESS(ROW($K20),COLUMN($K20),3)&amp;":"&amp;ADDRESS(($I19+1),COLUMN($K20),3)))=0,"","MCS"),"ERR"),"")),"")</f>
        <v/>
      </c>
      <c r="N20" s="19"/>
      <c r="O20" s="91"/>
      <c r="P20" s="32" t="str">
        <f>IF($B19=TRUE,DEC2HEX(HEX2DEC("2C000")+($O19*2)+1,5),"")</f>
        <v>2C011</v>
      </c>
      <c r="Q20" s="29"/>
      <c r="R20" s="27"/>
      <c r="S20" s="27"/>
      <c r="T20" s="28"/>
      <c r="U20" s="17" t="str">
        <f>IF($B19=TRUE,IF(OR($L19="",$L19="SYS"),DEC2HEX($F19,1),"ERR"),"")</f>
        <v>1</v>
      </c>
      <c r="V20" s="93"/>
      <c r="W20" s="95"/>
      <c r="X20" s="19"/>
    </row>
    <row r="21" spans="1:24" ht="18" customHeight="1" x14ac:dyDescent="0.15">
      <c r="A21" s="9"/>
      <c r="B21" s="134" t="b">
        <v>0</v>
      </c>
      <c r="C21" s="134" t="b">
        <v>0</v>
      </c>
      <c r="D21" s="136"/>
      <c r="E21" s="138"/>
      <c r="F21" s="139"/>
      <c r="G21" s="148"/>
      <c r="H21" s="16"/>
      <c r="I21" s="33" t="str">
        <f>IF($B21=TRUE,IFERROR(MATCH("LCiM",$I22:$I$34,0)+ROW()-1,"LLM"),"")</f>
        <v/>
      </c>
      <c r="J21" s="33" t="str">
        <f>IF($B21=TRUE,IF($D21&lt;&gt;"",IF(OR($D21="ROM",$D21="RAM"),"",IF(OR($D21="HCRAM",$D21="HCROM"),IF($O21=0,IF($K22=1,IF($C21=TRUE,"","LLM"),"ICS"),"ICN"),"IVA")),"MVA"),"")</f>
        <v/>
      </c>
      <c r="K21" s="33" t="str">
        <f>IF($B21=TRUE,IF($E21&lt;&gt;"",IF(OR($E21="32K",$E21="16K",$E21="8K/T32K"),"","IVA"),"MVA"),"")</f>
        <v/>
      </c>
      <c r="L21" s="33" t="str">
        <f>IF($B21=TRUE,IF($F21="","MVA",IF(ISNUMBER($F21)=FALSE,"IVA",IF(OR($F21&lt;0,$F21&gt;15)=TRUE,"IVA",IF($F21=2,"RVA",IF(OR($F21=0,$F21=1)=TRUE,"SYS",""))))),"")</f>
        <v/>
      </c>
      <c r="M21" s="33" t="str">
        <f>IF($B21=TRUE,IF($L22&lt;&gt;"",IF(COUNTIF($L$3:$L$34,CONCATENATE("=",$L22))&gt;1,"DMB",""),""),"")</f>
        <v/>
      </c>
      <c r="N21" s="16"/>
      <c r="O21" s="104" t="str">
        <f>IF($B21=TRUE,ROWS($O$3:$O19)-(COUNTBLANK($O$3:$O19)),"")</f>
        <v/>
      </c>
      <c r="P21" s="33" t="str">
        <f>IF($B21=TRUE,DEC2HEX(HEX2DEC("2C000")+($O21*2)+0,5),"")</f>
        <v/>
      </c>
      <c r="Q21" s="33" t="str">
        <f>IF($B21=TRUE,IF($C21=TRUE,8,0),"")</f>
        <v/>
      </c>
      <c r="R21" s="33" t="str">
        <f>IF($B21=TRUE,IF($J21="",IF(OR($D21="ROM",$D21="HCROM"),4,IF(OR($D21="RAM",$D21="HCRAM"),0,"ERR")),"ERR"),"")</f>
        <v/>
      </c>
      <c r="S21" s="33" t="str">
        <f>IF($B21=TRUE,IF($K21="",IF($E21="32K",1,IF($E21="16K",2,IF($E21="8K/T32K",3,"ERR"))),"ERR"),"")</f>
        <v/>
      </c>
      <c r="T21" s="33" t="str">
        <f>IF($B21=TRUE,IF(COUNTIF($Q21:$S21,"=ERR")=0,DEC2HEX($Q21+$R21+$S21),"ERR"),"")</f>
        <v/>
      </c>
      <c r="U21" s="18"/>
      <c r="V21" s="106" t="str">
        <f>IF($B21=TRUE,IF(AND(ISNUMBER(HEX2DEC($T21)),ISNUMBER(HEX2DEC($U22))),CONCATENATE($T21,$U22),""),"")</f>
        <v/>
      </c>
      <c r="W21" s="108" t="str">
        <f>IF(AND($V21&lt;&gt;"",$C21=TRUE,NOT(AND(OR($D21="HCRAM",$D21="HCROM"),$O21=0))),((ROWS($W$3:$W20)+(-COUNTBLANK($W$3:$W20)))/100)+5,"")</f>
        <v/>
      </c>
      <c r="X21" s="16"/>
    </row>
    <row r="22" spans="1:24" ht="18" customHeight="1" x14ac:dyDescent="0.15">
      <c r="A22" s="9"/>
      <c r="B22" s="135"/>
      <c r="C22" s="135"/>
      <c r="D22" s="137"/>
      <c r="E22" s="137"/>
      <c r="F22" s="137"/>
      <c r="G22" s="147"/>
      <c r="H22" s="19"/>
      <c r="I22" s="33" t="str">
        <f>IF($B21=TRUE,IF($C21=TRUE,"LCiM",""),"")</f>
        <v/>
      </c>
      <c r="J22" s="33" t="str">
        <f ca="1">IF($B21=TRUE,IF((ROW()-1)=$I21,"",IF(COUNTIF($I21:$I$34,"=LCiM")&gt;0,IFERROR(IF(STDEV(INDIRECT(""&amp;ADDRESS(ROW($R21),COLUMN($R21),3)&amp;":"&amp;ADDRESS($I21,COLUMN($R21),3)))=0,"","MCT"),"ERR"),"")),"")</f>
        <v/>
      </c>
      <c r="K22" s="33" t="str">
        <f>IF($B21=TRUE,IF($E21&lt;&gt;"",IF($E21="32K",1,IF($E21="16K",2,IF($E21="8K/T32K",IF($D$35="FRAM71B",1,3),ROW()+30))),ROW()+30),"")</f>
        <v/>
      </c>
      <c r="L22" s="33" t="str">
        <f>IF($B21=TRUE,$F21,"")</f>
        <v/>
      </c>
      <c r="M22" s="33" t="str">
        <f ca="1">IF($B21=TRUE,IF((-1+ROW())=$I21,"",IF(COUNTIF($I21:$I$34,"=LCiM")&gt;0,IFERROR(IF(STDEV(INDIRECT(""&amp;ADDRESS(ROW($K22),COLUMN($K22),3)&amp;":"&amp;ADDRESS(($I21+1),COLUMN($K22),3)))=0,"","MCS"),"ERR"),"")),"")</f>
        <v/>
      </c>
      <c r="N22" s="19"/>
      <c r="O22" s="105"/>
      <c r="P22" s="33" t="str">
        <f>IF($B21=TRUE,DEC2HEX(HEX2DEC("2C000")+($O21*2)+1,5),"")</f>
        <v/>
      </c>
      <c r="Q22" s="29"/>
      <c r="R22" s="27"/>
      <c r="S22" s="27"/>
      <c r="T22" s="28"/>
      <c r="U22" s="33" t="str">
        <f>IF($B21=TRUE,IF(OR($L21="",$L21="SYS"),DEC2HEX($F21,1),"ERR"),"")</f>
        <v/>
      </c>
      <c r="V22" s="107"/>
      <c r="W22" s="109"/>
      <c r="X22" s="19"/>
    </row>
    <row r="23" spans="1:24" ht="18" customHeight="1" x14ac:dyDescent="0.15">
      <c r="A23" s="9"/>
      <c r="B23" s="142" t="b">
        <v>0</v>
      </c>
      <c r="C23" s="142" t="b">
        <v>0</v>
      </c>
      <c r="D23" s="144"/>
      <c r="E23" s="92"/>
      <c r="F23" s="92"/>
      <c r="G23" s="146"/>
      <c r="H23" s="16"/>
      <c r="I23" s="17" t="str">
        <f>IF($B23=TRUE,IFERROR(MATCH("LCiM",$I24:$I$34,0)+ROW()-1,"LLM"),"")</f>
        <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t="str">
        <f>IF($B23=TRUE,ROWS($O$3:$O21)-(COUNTBLANK($O$3:$O21)),"")</f>
        <v/>
      </c>
      <c r="P23" s="32" t="str">
        <f>IF($B23=TRUE,DEC2HEX(HEX2DEC("2C000")+($O23*2)+0,5),"")</f>
        <v/>
      </c>
      <c r="Q23" s="17" t="str">
        <f>IF($B23=TRUE,IF($C23=TRUE,8,0),"")</f>
        <v/>
      </c>
      <c r="R23" s="17" t="str">
        <f>IF($B23=TRUE,IF($J23="",IF(OR($D23="ROM",$D23="HCROM"),4,IF(OR($D23="RAM",$D23="HCRAM"),0,"ERR")),"ERR"),"")</f>
        <v/>
      </c>
      <c r="S23" s="17" t="str">
        <f>IF($B23=TRUE,IF($K23="",IF($E23="32K",1,IF($E23="16K",2,IF($E23="8K/T32K",3,"ERR"))),"ERR"),"")</f>
        <v/>
      </c>
      <c r="T23" s="17" t="str">
        <f>IF($B23=TRUE,IF(COUNTIF($Q23:$S23,"=ERR")=0,DEC2HEX($Q23+$R23+$S23),"ERR"),"")</f>
        <v/>
      </c>
      <c r="U23" s="18"/>
      <c r="V23" s="92" t="str">
        <f>IF($B23=TRUE,IF(AND(ISNUMBER(HEX2DEC($T23)),ISNUMBER(HEX2DEC($U24))),CONCATENATE($T23,$U24),""),"")</f>
        <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t="str">
        <f>IF($B23=TRUE,IF($E23&lt;&gt;"",IF($E23="32K",1,IF($E23="16K",2,IF($E23="8K/T32K",IF($D$35="FRAM71B",1,3),ROW()+30))),ROW()+30),"")</f>
        <v/>
      </c>
      <c r="L24" s="17" t="str">
        <f>IF($B23=TRUE,$F23,"")</f>
        <v/>
      </c>
      <c r="M24" s="17" t="str">
        <f ca="1">IF($B23=TRUE,IF((-1+ROW())=$I23,"",IF(COUNTIF($I23:$I$34,"=LCiM")&gt;0,IFERROR(IF(STDEV(INDIRECT(""&amp;ADDRESS(ROW($K24),COLUMN($K24),3)&amp;":"&amp;ADDRESS(($I23+1),COLUMN($K24),3)))=0,"","MCS"),"ERR"),"")),"")</f>
        <v/>
      </c>
      <c r="N24" s="19"/>
      <c r="O24" s="91"/>
      <c r="P24" s="32" t="str">
        <f>IF($B23=TRUE,DEC2HEX(HEX2DEC("2C000")+($O23*2)+1,5),"")</f>
        <v/>
      </c>
      <c r="Q24" s="29"/>
      <c r="R24" s="27"/>
      <c r="S24" s="27"/>
      <c r="T24" s="28"/>
      <c r="U24" s="17" t="str">
        <f>IF($B23=TRUE,IF(OR($L23="",$L23="SYS"),DEC2HEX($F23,1),"ERR"),"")</f>
        <v/>
      </c>
      <c r="V24" s="93"/>
      <c r="W24" s="95"/>
      <c r="X24" s="19"/>
    </row>
    <row r="25" spans="1:24" ht="18" customHeight="1" x14ac:dyDescent="0.15">
      <c r="A25" s="9"/>
      <c r="B25" s="134" t="b">
        <v>0</v>
      </c>
      <c r="C25" s="134" t="b">
        <v>0</v>
      </c>
      <c r="D25" s="136"/>
      <c r="E25" s="138"/>
      <c r="F25" s="139"/>
      <c r="G25" s="148"/>
      <c r="H25" s="16"/>
      <c r="I25" s="33" t="str">
        <f>IF($B25=TRUE,IFERROR(MATCH("LCiM",$I26:$I$34,0)+ROW()-1,"LLM"),"")</f>
        <v/>
      </c>
      <c r="J25" s="33" t="str">
        <f>IF($B25=TRUE,IF($D25&lt;&gt;"",IF(OR($D25="ROM",$D25="RAM"),"",IF(OR($D25="HCRAM",$D25="HCROM"),IF($O25=0,IF($K26=1,IF($C25=TRUE,"","LLM"),"ICS"),"ICN"),"IVA")),"MVA"),"")</f>
        <v/>
      </c>
      <c r="K25" s="33" t="str">
        <f>IF($B25=TRUE,IF($E25&lt;&gt;"",IF(OR($E25="32K",$E25="16K",$E25="8K/T32K"),"","IVA"),"MVA"),"")</f>
        <v/>
      </c>
      <c r="L25" s="33" t="str">
        <f>IF($B25=TRUE,IF($F25="","MVA",IF(ISNUMBER($F25)=FALSE,"IVA",IF(OR($F25&lt;0,$F25&gt;15)=TRUE,"IVA",IF($F25=2,"RVA",IF(OR($F25=0,$F25=1)=TRUE,"SYS",""))))),"")</f>
        <v/>
      </c>
      <c r="M25" s="33" t="str">
        <f>IF($B25=TRUE,IF($L26&lt;&gt;"",IF(COUNTIF($L$3:$L$34,CONCATENATE("=",$L26))&gt;1,"DMB",""),""),"")</f>
        <v/>
      </c>
      <c r="N25" s="16"/>
      <c r="O25" s="104" t="str">
        <f>IF($B25=TRUE,ROWS($O$3:$O23)-(COUNTBLANK($O$3:$O23)),"")</f>
        <v/>
      </c>
      <c r="P25" s="33" t="str">
        <f>IF($B25=TRUE,DEC2HEX(HEX2DEC("2C000")+($O25*2)+0,5),"")</f>
        <v/>
      </c>
      <c r="Q25" s="33" t="str">
        <f>IF($B25=TRUE,IF($C25=TRUE,8,0),"")</f>
        <v/>
      </c>
      <c r="R25" s="33" t="str">
        <f>IF($B25=TRUE,IF($J25="",IF(OR($D25="ROM",$D25="HCROM"),4,IF(OR($D25="RAM",$D25="HCRAM"),0,"ERR")),"ERR"),"")</f>
        <v/>
      </c>
      <c r="S25" s="33" t="str">
        <f>IF($B25=TRUE,IF($K25="",IF($E25="32K",1,IF($E25="16K",2,IF($E25="8K/T32K",3,"ERR"))),"ERR"),"")</f>
        <v/>
      </c>
      <c r="T25" s="33" t="str">
        <f>IF($B25=TRUE,IF(COUNTIF($Q25:$S25,"=ERR")=0,DEC2HEX($Q25+$R25+$S25),"ERR"),"")</f>
        <v/>
      </c>
      <c r="U25" s="18"/>
      <c r="V25" s="106" t="str">
        <f>IF($B25=TRUE,IF(AND(ISNUMBER(HEX2DEC($T25)),ISNUMBER(HEX2DEC($U26))),CONCATENATE($T25,$U26),""),"")</f>
        <v/>
      </c>
      <c r="W25" s="108" t="str">
        <f>IF(AND($V25&lt;&gt;"",$C25=TRUE,NOT(AND(OR($D25="HCRAM",$D25="HCROM"),$O25=0))),((ROWS($W$3:$W24)+(-COUNTBLANK($W$3:$W24)))/100)+5,"")</f>
        <v/>
      </c>
      <c r="X25" s="16"/>
    </row>
    <row r="26" spans="1:24" ht="18" customHeight="1" x14ac:dyDescent="0.15">
      <c r="A26" s="9"/>
      <c r="B26" s="135"/>
      <c r="C26" s="135"/>
      <c r="D26" s="137"/>
      <c r="E26" s="137"/>
      <c r="F26" s="137"/>
      <c r="G26" s="147"/>
      <c r="H26" s="19"/>
      <c r="I26" s="33" t="str">
        <f>IF($B25=TRUE,IF($C25=TRUE,"LCiM",""),"")</f>
        <v/>
      </c>
      <c r="J26" s="33" t="str">
        <f ca="1">IF($B25=TRUE,IF((ROW()-1)=$I25,"",IF(COUNTIF($I25:$I$34,"=LCiM")&gt;0,IFERROR(IF(STDEV(INDIRECT(""&amp;ADDRESS(ROW($R25),COLUMN($R25),3)&amp;":"&amp;ADDRESS($I25,COLUMN($R25),3)))=0,"","MCT"),"ERR"),"")),"")</f>
        <v/>
      </c>
      <c r="K26" s="33" t="str">
        <f>IF($B25=TRUE,IF($E25&lt;&gt;"",IF($E25="32K",1,IF($E25="16K",2,IF($E25="8K/T32K",IF($D$35="FRAM71B",1,3),ROW()+30))),ROW()+30),"")</f>
        <v/>
      </c>
      <c r="L26" s="33" t="str">
        <f>IF($B25=TRUE,$F25,"")</f>
        <v/>
      </c>
      <c r="M26" s="33" t="str">
        <f ca="1">IF($B25=TRUE,IF((-1+ROW())=$I25,"",IF(COUNTIF($I25:$I$34,"=LCiM")&gt;0,IFERROR(IF(STDEV(INDIRECT(""&amp;ADDRESS(ROW($K26),COLUMN($K26),3)&amp;":"&amp;ADDRESS(($I25+1),COLUMN($K26),3)))=0,"","MCS"),"ERR"),"")),"")</f>
        <v/>
      </c>
      <c r="N26" s="19"/>
      <c r="O26" s="105"/>
      <c r="P26" s="33" t="str">
        <f>IF($B25=TRUE,DEC2HEX(HEX2DEC("2C000")+($O25*2)+1,5),"")</f>
        <v/>
      </c>
      <c r="Q26" s="29"/>
      <c r="R26" s="27"/>
      <c r="S26" s="27"/>
      <c r="T26" s="28"/>
      <c r="U26" s="33" t="str">
        <f>IF($B25=TRUE,IF(OR($L25="",$L25="SYS"),DEC2HEX($F25,1),"ERR"),"")</f>
        <v/>
      </c>
      <c r="V26" s="107"/>
      <c r="W26" s="109"/>
      <c r="X26" s="19"/>
    </row>
    <row r="27" spans="1:24" ht="18" customHeight="1" x14ac:dyDescent="0.15">
      <c r="A27" s="9"/>
      <c r="B27" s="142" t="b">
        <v>0</v>
      </c>
      <c r="C27" s="142" t="b">
        <v>0</v>
      </c>
      <c r="D27" s="144"/>
      <c r="E27" s="92"/>
      <c r="F27" s="92"/>
      <c r="G27" s="146"/>
      <c r="H27" s="16"/>
      <c r="I27" s="17" t="str">
        <f>IF($B27=TRUE,IFERROR(MATCH("LCiM",$I28:$I$34,0)+ROW()-1,"LLM"),"")</f>
        <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t="str">
        <f>IF($B27=TRUE,ROWS($O$3:$O25)-(COUNTBLANK($O$3:$O25)),"")</f>
        <v/>
      </c>
      <c r="P27" s="32" t="str">
        <f>IF($B27=TRUE,DEC2HEX(HEX2DEC("2C000")+($O27*2)+0,5),"")</f>
        <v/>
      </c>
      <c r="Q27" s="17" t="str">
        <f>IF($B27=TRUE,IF($C27=TRUE,8,0),"")</f>
        <v/>
      </c>
      <c r="R27" s="17" t="str">
        <f>IF($B27=TRUE,IF($J27="",IF(OR($D27="ROM",$D27="HCROM"),4,IF(OR($D27="RAM",$D27="HCRAM"),0,"ERR")),"ERR"),"")</f>
        <v/>
      </c>
      <c r="S27" s="17" t="str">
        <f>IF($B27=TRUE,IF($K27="",IF($E27="32K",1,IF($E27="16K",2,IF($E27="8K/T32K",3,"ERR"))),"ERR"),"")</f>
        <v/>
      </c>
      <c r="T27" s="17" t="str">
        <f>IF($B27=TRUE,IF(COUNTIF($Q27:$S27,"=ERR")=0,DEC2HEX($Q27+$R27+$S27),"ERR"),"")</f>
        <v/>
      </c>
      <c r="U27" s="18"/>
      <c r="V27" s="92" t="str">
        <f>IF($B27=TRUE,IF(AND(ISNUMBER(HEX2DEC($T27)),ISNUMBER(HEX2DEC($U28))),CONCATENATE($T27,$U28),""),"")</f>
        <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t="str">
        <f>IF($B27=TRUE,IF($E27&lt;&gt;"",IF($E27="32K",1,IF($E27="16K",2,IF($E27="8K/T32K",IF($D$35="FRAM71B",1,3),ROW()+30))),ROW()+30),"")</f>
        <v/>
      </c>
      <c r="L28" s="17" t="str">
        <f>IF($B27=TRUE,$F27,"")</f>
        <v/>
      </c>
      <c r="M28" s="17" t="str">
        <f ca="1">IF($B27=TRUE,IF((-1+ROW())=$I27,"",IF(COUNTIF($I27:$I$34,"=LCiM")&gt;0,IFERROR(IF(STDEV(INDIRECT(""&amp;ADDRESS(ROW($K28),COLUMN($K28),3)&amp;":"&amp;ADDRESS(($I27+1),COLUMN($K28),3)))=0,"","MCS"),"ERR"),"")),"")</f>
        <v/>
      </c>
      <c r="N28" s="19"/>
      <c r="O28" s="91"/>
      <c r="P28" s="32" t="str">
        <f>IF($B27=TRUE,DEC2HEX(HEX2DEC("2C000")+($O27*2)+1,5),"")</f>
        <v/>
      </c>
      <c r="Q28" s="29"/>
      <c r="R28" s="27"/>
      <c r="S28" s="27"/>
      <c r="T28" s="28"/>
      <c r="U28" s="17" t="str">
        <f>IF($B27=TRUE,IF(OR($L27="",$L27="SYS"),DEC2HEX($F27,1),"ERR"),"")</f>
        <v/>
      </c>
      <c r="V28" s="93"/>
      <c r="W28" s="95"/>
      <c r="X28" s="19"/>
    </row>
    <row r="29" spans="1:24" ht="18" customHeight="1" x14ac:dyDescent="0.15">
      <c r="A29" s="9"/>
      <c r="B29" s="134" t="b">
        <v>0</v>
      </c>
      <c r="C29" s="134" t="b">
        <v>0</v>
      </c>
      <c r="D29" s="136"/>
      <c r="E29" s="138"/>
      <c r="F29" s="139"/>
      <c r="G29" s="148"/>
      <c r="H29" s="16"/>
      <c r="I29" s="33" t="str">
        <f>IF($B29=TRUE,IFERROR(MATCH("LCiM",$I30:$I$34,0)+ROW()-1,"LLM"),"")</f>
        <v/>
      </c>
      <c r="J29" s="33" t="str">
        <f>IF($B29=TRUE,IF($D29&lt;&gt;"",IF(OR($D29="ROM",$D29="RAM"),"",IF(OR($D29="HCRAM",$D29="HCROM"),IF($O29=0,IF($K30=1,IF($C29=TRUE,"","LLM"),"ICS"),"ICN"),"IVA")),"MVA"),"")</f>
        <v/>
      </c>
      <c r="K29" s="33" t="str">
        <f>IF($B29=TRUE,IF($E29&lt;&gt;"",IF(OR($E29="32K",$E29="16K",$E29="8K/T32K"),"","IVA"),"MVA"),"")</f>
        <v/>
      </c>
      <c r="L29" s="33" t="str">
        <f>IF($B29=TRUE,IF($F29="","MVA",IF(ISNUMBER($F29)=FALSE,"IVA",IF(OR($F29&lt;0,$F29&gt;15)=TRUE,"IVA",IF($F29=2,"RVA",IF(OR($F29=0,$F29=1)=TRUE,"SYS",""))))),"")</f>
        <v/>
      </c>
      <c r="M29" s="33" t="str">
        <f>IF($B29=TRUE,IF($L30&lt;&gt;"",IF(COUNTIF($L$3:$L$34,CONCATENATE("=",$L30))&gt;1,"DMB",""),""),"")</f>
        <v/>
      </c>
      <c r="N29" s="16"/>
      <c r="O29" s="104" t="str">
        <f>IF($B29=TRUE,ROWS($O$3:$O27)-(COUNTBLANK($O$3:$O27)),"")</f>
        <v/>
      </c>
      <c r="P29" s="33" t="str">
        <f>IF($B29=TRUE,DEC2HEX(HEX2DEC("2C000")+($O29*2)+0,5),"")</f>
        <v/>
      </c>
      <c r="Q29" s="33" t="str">
        <f>IF($B29=TRUE,IF($C29=TRUE,8,0),"")</f>
        <v/>
      </c>
      <c r="R29" s="33" t="str">
        <f>IF($B29=TRUE,IF($J29="",IF(OR($D29="ROM",$D29="HCROM"),4,IF(OR($D29="RAM",$D29="HCRAM"),0,"ERR")),"ERR"),"")</f>
        <v/>
      </c>
      <c r="S29" s="33" t="str">
        <f>IF($B29=TRUE,IF($K29="",IF($E29="32K",1,IF($E29="16K",2,IF($E29="8K/T32K",3,"ERR"))),"ERR"),"")</f>
        <v/>
      </c>
      <c r="T29" s="33"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3" t="str">
        <f>IF($B29=TRUE,IF($C29=TRUE,"LCiM",""),"")</f>
        <v/>
      </c>
      <c r="J30" s="33" t="str">
        <f ca="1">IF($B29=TRUE,IF((ROW()-1)=$I29,"",IF(COUNTIF($I29:$I$34,"=LCiM")&gt;0,IFERROR(IF(STDEV(INDIRECT(""&amp;ADDRESS(ROW($R29),COLUMN($R29),3)&amp;":"&amp;ADDRESS($I29,COLUMN($R29),3)))=0,"","MCT"),"ERR"),"")),"")</f>
        <v/>
      </c>
      <c r="K30" s="33" t="str">
        <f>IF($B29=TRUE,IF($E29&lt;&gt;"",IF($E29="32K",1,IF($E29="16K",2,IF($E29="8K/T32K",IF($D$35="FRAM71B",1,3),ROW()+30))),ROW()+30),"")</f>
        <v/>
      </c>
      <c r="L30" s="33" t="str">
        <f>IF($B29=TRUE,$F29,"")</f>
        <v/>
      </c>
      <c r="M30" s="33" t="str">
        <f ca="1">IF($B29=TRUE,IF((-1+ROW())=$I29,"",IF(COUNTIF($I29:$I$34,"=LCiM")&gt;0,IFERROR(IF(STDEV(INDIRECT(""&amp;ADDRESS(ROW($K30),COLUMN($K30),3)&amp;":"&amp;ADDRESS(($I29+1),COLUMN($K30),3)))=0,"","MCS"),"ERR"),"")),"")</f>
        <v/>
      </c>
      <c r="N30" s="19"/>
      <c r="O30" s="105"/>
      <c r="P30" s="33" t="str">
        <f>IF($B29=TRUE,DEC2HEX(HEX2DEC("2C000")+($O29*2)+1,5),"")</f>
        <v/>
      </c>
      <c r="Q30" s="29"/>
      <c r="R30" s="27"/>
      <c r="S30" s="27"/>
      <c r="T30" s="28"/>
      <c r="U30" s="33"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2"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2"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66</v>
      </c>
      <c r="H33" s="16"/>
      <c r="I33" s="33" t="str">
        <f>IF($B33=TRUE,IFERROR(MATCH("LCiM",$I34:$I$34,0)+ROW()-1,"LLM"),"")</f>
        <v/>
      </c>
      <c r="J33" s="33" t="str">
        <f>IF($B33=TRUE,IF($D33&lt;&gt;"",IF(OR($D33="ROM",$D33="RAM"),"",IF(OR($D33="HCRAM",$D33="HCROM"),IF($O33=0,IF($K34=1,IF($C33=TRUE,"","LLM"),"ICS"),"ICN"),"IVA")),"MVA"),"")</f>
        <v/>
      </c>
      <c r="K33" s="33" t="str">
        <f>IF($B33=TRUE,IF($E33&lt;&gt;"",IF(OR($E33="32K",$E33="16K",$E33="8K/T32K"),"","IVA"),"MVA"),"")</f>
        <v/>
      </c>
      <c r="L33" s="33" t="str">
        <f>IF($B33=TRUE,IF($F33="","MVA",IF(ISNUMBER($F33)=FALSE,"IVA",IF(OR($F33&lt;0,$F33&gt;15)=TRUE,"IVA",IF($F33=2,"RVA",IF(OR($F33=0,$F33=1)=TRUE,"SYS",""))))),"")</f>
        <v/>
      </c>
      <c r="M33" s="33" t="str">
        <f>IF($B33=TRUE,IF($L34&lt;&gt;"",IF(COUNTIF($L$3:$L$34,CONCATENATE("=",$L34))&gt;1,"DMB",""),""),"")</f>
        <v/>
      </c>
      <c r="N33" s="16"/>
      <c r="O33" s="104" t="str">
        <f>IF(AND($B33=TRUE,$V33&lt;&gt;""),ROWS($O$3:$O31)-(COUNTBLANK($O$3:$O31)),"")</f>
        <v/>
      </c>
      <c r="P33" s="33" t="str">
        <f>IF($B33=TRUE,DEC2HEX(HEX2DEC("2C000")+($O33*2)+0,5),"")</f>
        <v/>
      </c>
      <c r="Q33" s="33" t="str">
        <f>IF($B33=TRUE,IF($C33=TRUE,8,0),"")</f>
        <v/>
      </c>
      <c r="R33" s="33" t="str">
        <f>IF($B33=TRUE,IF($J33="",IF(OR($D33="ROM",$D33="HCROM"),4,IF(OR($D33="RAM",$D33="HCRAM"),0,"ERR")),"ERR"),"")</f>
        <v/>
      </c>
      <c r="S33" s="33" t="str">
        <f>IF($B33=TRUE,IF($K33="",IF($E33="32K",1,IF($E33="16K",2,IF($E33="8K/T32K",3,"ERR"))),"ERR"),"")</f>
        <v/>
      </c>
      <c r="T33" s="33"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3" t="str">
        <f>IF($B33=TRUE,IF($C33=TRUE,"LCiM",""),"")</f>
        <v/>
      </c>
      <c r="J34" s="33" t="str">
        <f ca="1">IF($B33=TRUE,IF((ROW()-1)=$I33,"",IF(COUNTIF($I33:$I$34,"=LCiM")&gt;0,IFERROR(IF(STDEV(INDIRECT(""&amp;ADDRESS(ROW($R33),COLUMN($R33),3)&amp;":"&amp;ADDRESS($I33,COLUMN($R33),3)))=0,"","MCT"),"ERR"),"")),"")</f>
        <v/>
      </c>
      <c r="K34" s="33" t="str">
        <f>IF($B33=TRUE,IF($E33&lt;&gt;"",IF($E33="32K",1,IF($E33="16K",2,IF($E33="8K/T32K",IF($D$35="FRAM71B",1,3),ROW()+30))),ROW()+30),"")</f>
        <v/>
      </c>
      <c r="L34" s="33" t="str">
        <f>IF($B33=TRUE,$F33,"")</f>
        <v/>
      </c>
      <c r="M34" s="33" t="str">
        <f ca="1">IF($B33=TRUE,IF((-1+ROW())=$I33,"",IF(COUNTIF($I33:$I$34,"=LCiM")&gt;0,IFERROR(IF(STDEV(INDIRECT(""&amp;ADDRESS(ROW($K34),COLUMN($K34),3)&amp;":"&amp;ADDRESS(($I33+1),COLUMN($K34),3)))=0,"","MCS"),"ERR"),"")),"")</f>
        <v/>
      </c>
      <c r="N34" s="19"/>
      <c r="O34" s="116"/>
      <c r="P34" s="33" t="str">
        <f>IF($B33=TRUE,DEC2HEX(HEX2DEC("2C000")+($O33*2)+1,5),"")</f>
        <v/>
      </c>
      <c r="Q34" s="29"/>
      <c r="R34" s="27"/>
      <c r="S34" s="27"/>
      <c r="T34" s="28"/>
      <c r="U34" s="33" t="str">
        <f>IF($B33=TRUE,IF(OR($L33="",$L33="SYS"),DEC2HEX($F33,1),"ERR"),"")</f>
        <v/>
      </c>
      <c r="V34" s="107"/>
      <c r="W34" s="109"/>
      <c r="X34" s="19"/>
    </row>
    <row r="35" spans="1:35" ht="18" customHeight="1" x14ac:dyDescent="0.15">
      <c r="A35" s="9"/>
      <c r="B35" s="128" t="s">
        <v>23</v>
      </c>
      <c r="C35" s="129"/>
      <c r="D35" s="130" t="s">
        <v>24</v>
      </c>
      <c r="E35" s="131"/>
      <c r="F35" s="132" t="s">
        <v>97</v>
      </c>
      <c r="G35" s="133"/>
      <c r="H35" s="22"/>
      <c r="I35" s="17" t="str">
        <f>IF(COUNTIF($I3:$I$34,"=LLM")=0,"","LLM")</f>
        <v/>
      </c>
      <c r="J35" s="17" t="str">
        <f ca="1">IF(COUNTBLANK($J$3:$J$34)=32,"","ERR")</f>
        <v/>
      </c>
      <c r="K35" s="17" t="str">
        <f>IF(AND(COUNTIF($K3:$K$34,"=IVA")=0,COUNTIF($K3:$K$34,"=MVA")=0),"","ERR")</f>
        <v/>
      </c>
      <c r="L35" s="17" t="str">
        <f>IF(AND(COUNTIF($L3:$L$34,"=IVA")=0,COUNTIF($L3:$L$34,"=MVA")=0,COUNTIF($L3:$L$34,"=RVA")=0),"","ERR")</f>
        <v/>
      </c>
      <c r="M35" s="17" t="str">
        <f ca="1">IF(COUNTBLANK($M3:$M$34)=32,"","ERR")</f>
        <v/>
      </c>
      <c r="N35" s="24"/>
      <c r="O35" s="40" t="str">
        <f>IF(OR($D$35="FRAM71",$D$35="FRAM71B"),"","IMO")</f>
        <v/>
      </c>
      <c r="P35" s="27"/>
      <c r="Q35" s="28"/>
      <c r="R35" s="26" t="str">
        <f>IF(COUNTIF($R3:$R$34,"=ERR")=0,"","ERR")</f>
        <v/>
      </c>
      <c r="S35" s="17" t="str">
        <f>IF(COUNTIF($S3:$S$34,"=ERR")=0,"","ERR")</f>
        <v/>
      </c>
      <c r="T35" s="17" t="str">
        <f>IF(COUNTIF($T3:$T$34,"=ERR")=0,"","ERR")</f>
        <v/>
      </c>
      <c r="U35" s="17" t="str">
        <f>IF(COUNTIF($U3:$U$34,"=ERR")=0,"","ERR")</f>
        <v/>
      </c>
      <c r="V35" s="23" t="str">
        <f ca="1">IF(AND(COUNTBLANK($I$35:$M$35)=5,COUNTBLANK($O$35:$U$35)=7),"","ERR")</f>
        <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POKE "2C000","9394D5A6E7B8F990D100"</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Warning: SysRAM F-Block is being used, do not forget to add jumper CN2-4 to enable SysRAM writing, battery life may suffer.</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1:G1"/>
    <mergeCell ref="I1:M1"/>
    <mergeCell ref="O1:W1"/>
    <mergeCell ref="B3:B4"/>
    <mergeCell ref="C3:C4"/>
    <mergeCell ref="D3:D4"/>
    <mergeCell ref="E3:E4"/>
    <mergeCell ref="F3:F4"/>
    <mergeCell ref="G3:G4"/>
    <mergeCell ref="O3:O4"/>
    <mergeCell ref="V3:V4"/>
    <mergeCell ref="W3:W4"/>
    <mergeCell ref="B5:B6"/>
    <mergeCell ref="C5:C6"/>
    <mergeCell ref="D5:D6"/>
    <mergeCell ref="E5:E6"/>
    <mergeCell ref="F5:F6"/>
    <mergeCell ref="G5:G6"/>
    <mergeCell ref="O5:O6"/>
    <mergeCell ref="V5:V6"/>
    <mergeCell ref="W5:W6"/>
    <mergeCell ref="B7:B8"/>
    <mergeCell ref="C7:C8"/>
    <mergeCell ref="D7:D8"/>
    <mergeCell ref="E7:E8"/>
    <mergeCell ref="F7:F8"/>
    <mergeCell ref="G7:G8"/>
    <mergeCell ref="O7:O8"/>
    <mergeCell ref="V7:V8"/>
    <mergeCell ref="W7:W8"/>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13:B14"/>
    <mergeCell ref="C13:C14"/>
    <mergeCell ref="D13:D14"/>
    <mergeCell ref="E13:E14"/>
    <mergeCell ref="F13:F14"/>
    <mergeCell ref="G13:G14"/>
    <mergeCell ref="O13:O14"/>
    <mergeCell ref="V13:V14"/>
    <mergeCell ref="W13:W14"/>
    <mergeCell ref="B15:B16"/>
    <mergeCell ref="C15:C16"/>
    <mergeCell ref="D15:D16"/>
    <mergeCell ref="E15:E16"/>
    <mergeCell ref="F15:F16"/>
    <mergeCell ref="G15:G16"/>
    <mergeCell ref="O15:O16"/>
    <mergeCell ref="V15:V16"/>
    <mergeCell ref="W15:W16"/>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21:B22"/>
    <mergeCell ref="C21:C22"/>
    <mergeCell ref="D21:D22"/>
    <mergeCell ref="E21:E22"/>
    <mergeCell ref="F21:F22"/>
    <mergeCell ref="G21:G22"/>
    <mergeCell ref="O21:O22"/>
    <mergeCell ref="V21:V22"/>
    <mergeCell ref="W21:W22"/>
    <mergeCell ref="B23:B24"/>
    <mergeCell ref="C23:C24"/>
    <mergeCell ref="D23:D24"/>
    <mergeCell ref="E23:E24"/>
    <mergeCell ref="F23:F24"/>
    <mergeCell ref="G23:G24"/>
    <mergeCell ref="O23:O24"/>
    <mergeCell ref="V23:V24"/>
    <mergeCell ref="W23:W24"/>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9:B30"/>
    <mergeCell ref="C29:C30"/>
    <mergeCell ref="D29:D30"/>
    <mergeCell ref="E29:E30"/>
    <mergeCell ref="F29:F30"/>
    <mergeCell ref="G29:G30"/>
    <mergeCell ref="O29:O30"/>
    <mergeCell ref="V29:V30"/>
    <mergeCell ref="W29:W30"/>
    <mergeCell ref="B31:B32"/>
    <mergeCell ref="C31:C32"/>
    <mergeCell ref="D31:D32"/>
    <mergeCell ref="E31:E32"/>
    <mergeCell ref="F31:F32"/>
    <mergeCell ref="G31:G32"/>
    <mergeCell ref="O31:O32"/>
    <mergeCell ref="V31:V32"/>
    <mergeCell ref="W31:W32"/>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s>
  <dataValidations count="6">
    <dataValidation type="list" allowBlank="1" showInputMessage="1" showErrorMessage="1" sqref="D3:D34" xr:uid="{4AD7C691-F0E2-7547-8B69-246F0014DB26}">
      <formula1>"RAM,ROM,HCRAM,HCROM"</formula1>
    </dataValidation>
    <dataValidation type="list" allowBlank="1" showInputMessage="1" showErrorMessage="1" sqref="D35:E35" xr:uid="{3722A748-EE2E-E34D-8B02-B07A93475774}">
      <formula1>"FRAM71B,FRAM71"</formula1>
    </dataValidation>
    <dataValidation type="list" allowBlank="1" showInputMessage="1" showErrorMessage="1" sqref="E3:E34" xr:uid="{33369170-2762-FF4C-996E-F7AE63EAD04A}">
      <formula1>"32K,16K,8K/T32K"</formula1>
    </dataValidation>
    <dataValidation type="list" allowBlank="1" showDropDown="1" showInputMessage="1" showErrorMessage="1" sqref="B3:C34" xr:uid="{21AA0C4C-A817-C545-9FFD-06EDF01C5C77}">
      <formula1>"0,1"</formula1>
    </dataValidation>
    <dataValidation type="list" allowBlank="1" showInputMessage="1" showErrorMessage="1" sqref="B5:B34" xr:uid="{D43CD67D-B857-6A4C-8591-8C50EE56B2DE}">
      <formula1>"0,1"</formula1>
    </dataValidation>
    <dataValidation type="list" allowBlank="1" showInputMessage="1" showErrorMessage="1" sqref="F3:F34" xr:uid="{10B4CDE5-FE8B-A14F-9B6D-234E99ADD408}">
      <formula1>"0,1,2,3,4,5,6,7,8,9,10,11,12,13,14,15"</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4103"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4104"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4105"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4107"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4108"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4109"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4110"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4111"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4112"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4113"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4114"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4115"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4116"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4117"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4118"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4119"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4120"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4121"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4122"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4123"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4124"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4125"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4126"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4127"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4128"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C0DE-E156-4C41-B9E4-BF4779F4231F}">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1</v>
      </c>
      <c r="D3" s="144" t="s">
        <v>29</v>
      </c>
      <c r="E3" s="92" t="s">
        <v>30</v>
      </c>
      <c r="F3" s="92">
        <v>3</v>
      </c>
      <c r="G3" s="146" t="s">
        <v>41</v>
      </c>
      <c r="H3" s="16"/>
      <c r="I3" s="17">
        <f>IF($B3=TRUE,IFERROR(MATCH("LCiM",$I4:$I$34,0)+ROW()-1,"LLM"),"")</f>
        <v>3</v>
      </c>
      <c r="J3" s="17" t="str">
        <f>IF($B3=TRUE,IF($D3&lt;&gt;"",IF(OR($D3="ROM",$D3="RAM"),"",IF(OR($D3="HCRAM",$D3="HCROM"),IF($O3=0,IF(OR($E3="32K",AND($E3="8K/T32K",$D$35="FRAM71B")),IF($C3=TRUE,"","LLM"),"ICS"),"ICN"),"IVA")),"MVA"),"")</f>
        <v>ICS</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2" t="str">
        <f>IF($B3=TRUE,DEC2HEX(HEX2DEC("2C000")+($O3*2)+0,5),"")</f>
        <v>2C000</v>
      </c>
      <c r="Q3" s="17">
        <f>IF($B3=TRUE,IF($C3=TRUE,8,0),"")</f>
        <v>8</v>
      </c>
      <c r="R3" s="17" t="str">
        <f>IF($B3=TRUE,IF($J3="",IF(OR($D3="ROM",$D3="HCROM"),4,IF(OR($D3="RAM",$D3="HCRAM"),0,"ERR")),"ERR"),"")</f>
        <v>ERR</v>
      </c>
      <c r="S3" s="17">
        <f>IF($B3=TRUE,IF($K3="",IF($E3="32K",1,IF($E3="16K",2,IF($E3="8K/T32K",3,"ERR"))),"ERR"),"")</f>
        <v>2</v>
      </c>
      <c r="T3" s="17" t="str">
        <f>IF($B3=TRUE,IF(COUNTIF($Q3:$S3,"=ERR")=0,DEC2HEX($Q3+$R3+$S3),"ERR"),"")</f>
        <v>ERR</v>
      </c>
      <c r="U3" s="18"/>
      <c r="V3" s="92" t="str">
        <f>IF($B3=TRUE,IF(AND(ISNUMBER(HEX2DEC($T3)),ISNUMBER(HEX2DEC($U4))),CONCATENATE($T3,$U4),""),"")</f>
        <v/>
      </c>
      <c r="W3" s="94" t="str">
        <f>IF(AND($V3&lt;&gt;"",$C3=TRUE,NOT(AND(OR($D3="HCRAM",$D3="HCROM"),$O3=0))),5,"")</f>
        <v/>
      </c>
      <c r="X3" s="16"/>
    </row>
    <row r="4" spans="1:35" ht="18" customHeight="1" x14ac:dyDescent="0.15">
      <c r="A4" s="9"/>
      <c r="B4" s="142"/>
      <c r="C4" s="143"/>
      <c r="D4" s="144"/>
      <c r="E4" s="145"/>
      <c r="F4" s="145"/>
      <c r="G4" s="147"/>
      <c r="H4" s="19"/>
      <c r="I4" s="17" t="str">
        <f>IF($B3=TRUE,IF($C3=TRUE,"LCiM",""),"")</f>
        <v>LCiM</v>
      </c>
      <c r="J4" s="17" t="str">
        <f ca="1">IF($B3=TRUE,IF((ROW()-1)=$I3,"",IF(COUNTIF($I3:$I$34,"=LCiM")&gt;0,IFERROR(IF(STDEV(INDIRECT(""&amp;ADDRESS(ROW($R3),COLUMN($R3),3)&amp;":"&amp;ADDRESS($I3,COLUMN($R3),3)))=0,"","MCT"),"ERR"),"")),"")</f>
        <v/>
      </c>
      <c r="K4" s="17">
        <f>IF($B3=TRUE,IF($E3&lt;&gt;"",IF($E3="32K",1,IF($E3="16K",2,IF($E3="8K/T32K",IF($D$35="FRAM71B",1,3),ROW()+30))),ROW()+30),"")</f>
        <v>2</v>
      </c>
      <c r="L4" s="17">
        <f>IF($B3=TRUE,$F3,"")</f>
        <v>3</v>
      </c>
      <c r="M4" s="17" t="str">
        <f ca="1">IF($B3=TRUE,IF((-1+ROW())=$I3,"",IF(COUNTIF($I3:$I$34,"=LCiM")&gt;0,IFERROR(IF(STDEV(INDIRECT(""&amp;ADDRESS(ROW($K4),COLUMN($K4),3)&amp;":"&amp;ADDRESS(($I3+1),COLUMN($K4),3)))=0,"","MCS"),"ERR"),"")),"")</f>
        <v/>
      </c>
      <c r="N4" s="19"/>
      <c r="O4" s="91"/>
      <c r="P4" s="32"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31</v>
      </c>
      <c r="E5" s="138" t="s">
        <v>27</v>
      </c>
      <c r="F5" s="139">
        <v>4</v>
      </c>
      <c r="G5" s="148" t="s">
        <v>42</v>
      </c>
      <c r="H5" s="16"/>
      <c r="I5" s="33">
        <f>IF($B5=TRUE,IFERROR(MATCH("LCiM",$I6:$I$34,0)+ROW()-1,"LLM"),"")</f>
        <v>5</v>
      </c>
      <c r="J5" s="33" t="str">
        <f>IF($B5=TRUE,IF($D5&lt;&gt;"",IF(OR($D5="ROM",$D5="RAM"),"",IF(OR($D5="HCRAM",$D5="HCROM"),IF($O5=0,IF($K6=1,IF($C5=TRUE,"","LLM"),"ICS"),"ICN"),"IVA")),"MVA"),"")</f>
        <v>ICN</v>
      </c>
      <c r="K5" s="33" t="str">
        <f>IF($B5=TRUE,IF($E5&lt;&gt;"",IF(OR($E5="32K",$E5="16K",$E5="8K/T32K"),"","IVA"),"MVA"),"")</f>
        <v/>
      </c>
      <c r="L5" s="33" t="str">
        <f>IF($B5=TRUE,IF($F5="","MVA",IF(ISNUMBER($F5)=FALSE,"IVA",IF(OR($F5&lt;0,$F5&gt;15)=TRUE,"IVA",IF($F5=2,"RVA",IF(OR($F5=0,$F5=1)=TRUE,"SYS",""))))),"")</f>
        <v/>
      </c>
      <c r="M5" s="33" t="str">
        <f>IF($B5=TRUE,IF($L6&lt;&gt;"",IF(COUNTIF($L$3:$L$34,CONCATENATE("=",$L6))&gt;1,"DMB",""),""),"")</f>
        <v/>
      </c>
      <c r="N5" s="16"/>
      <c r="O5" s="104">
        <f>IF($B5=TRUE,ROWS($O$3:$O3)-(COUNTBLANK($O$3:$O3)),"")</f>
        <v>1</v>
      </c>
      <c r="P5" s="33" t="str">
        <f>IF($B5=TRUE,DEC2HEX(HEX2DEC("2C000")+($O5*2)+0,5),"")</f>
        <v>2C002</v>
      </c>
      <c r="Q5" s="33">
        <f>IF($B5=TRUE,IF($C5=TRUE,8,0),"")</f>
        <v>8</v>
      </c>
      <c r="R5" s="33" t="str">
        <f>IF($B5=TRUE,IF($J5="",IF(OR($D5="ROM",$D5="HCROM"),4,IF(OR($D5="RAM",$D5="HCRAM"),0,"ERR")),"ERR"),"")</f>
        <v>ERR</v>
      </c>
      <c r="S5" s="33">
        <f>IF($B5=TRUE,IF($K5="",IF($E5="32K",1,IF($E5="16K",2,IF($E5="8K/T32K",3,"ERR"))),"ERR"),"")</f>
        <v>1</v>
      </c>
      <c r="T5" s="33" t="str">
        <f>IF($B5=TRUE,IF(COUNTIF($Q5:$S5,"=ERR")=0,DEC2HEX($Q5+$R5+$S5),"ERR"),"")</f>
        <v>ERR</v>
      </c>
      <c r="U5" s="18"/>
      <c r="V5" s="106" t="str">
        <f>IF($B5=TRUE,IF(AND(ISNUMBER(HEX2DEC($T5)),ISNUMBER(HEX2DEC($U6))),CONCATENATE($T5,$U6),""),"")</f>
        <v/>
      </c>
      <c r="W5" s="108" t="str">
        <f>IF(AND($V5&lt;&gt;"",$C5=TRUE,NOT(AND(OR($D5="HCRAM",$D5="HCROM"),$O5=0))),((ROWS($W$3:$W4)+(-COUNTBLANK($W$3:$W4)))/100)+5,"")</f>
        <v/>
      </c>
      <c r="X5" s="16"/>
    </row>
    <row r="6" spans="1:35" ht="18" customHeight="1" x14ac:dyDescent="0.15">
      <c r="A6" s="9"/>
      <c r="B6" s="135"/>
      <c r="C6" s="135"/>
      <c r="D6" s="137"/>
      <c r="E6" s="137"/>
      <c r="F6" s="137"/>
      <c r="G6" s="147"/>
      <c r="H6" s="19"/>
      <c r="I6" s="33" t="str">
        <f>IF($B5=TRUE,IF($C5=TRUE,"LCiM",""),"")</f>
        <v>LCiM</v>
      </c>
      <c r="J6" s="33" t="str">
        <f ca="1">IF($B5=TRUE,IF((ROW()-1)=$I5,"",IF(COUNTIF($I5:$I$34,"=LCiM")&gt;0,IFERROR(IF(STDEV(INDIRECT(""&amp;ADDRESS(ROW($R5),COLUMN($R5),3)&amp;":"&amp;ADDRESS($I5,COLUMN($R5),3)))=0,"","MCT"),"ERR"),"")),"")</f>
        <v/>
      </c>
      <c r="K6" s="33">
        <f>IF($B5=TRUE,IF($E5&lt;&gt;"",IF($E5="32K",1,IF($E5="16K",2,IF($E5="8K/T32K",IF($D$35="FRAM71B",1,3),ROW()+30))),ROW()+30),"")</f>
        <v>1</v>
      </c>
      <c r="L6" s="33">
        <f>IF($B5=TRUE,$F5,"")</f>
        <v>4</v>
      </c>
      <c r="M6" s="33" t="str">
        <f ca="1">IF($B5=TRUE,IF((-1+ROW())=$I5,"",IF(COUNTIF($I5:$I$34,"=LCiM")&gt;0,IFERROR(IF(STDEV(INDIRECT(""&amp;ADDRESS(ROW($K6),COLUMN($K6),3)&amp;":"&amp;ADDRESS(($I5+1),COLUMN($K6),3)))=0,"","MCS"),"ERR"),"")),"")</f>
        <v/>
      </c>
      <c r="N6" s="19"/>
      <c r="O6" s="105"/>
      <c r="P6" s="33" t="str">
        <f>IF($B5=TRUE,DEC2HEX(HEX2DEC("2C000")+($O5*2)+1,5),"")</f>
        <v>2C003</v>
      </c>
      <c r="Q6" s="29"/>
      <c r="R6" s="27"/>
      <c r="S6" s="27"/>
      <c r="T6" s="28"/>
      <c r="U6" s="33" t="str">
        <f>IF($B5=TRUE,IF(OR($L5="",$L5="SYS"),DEC2HEX($F5,1),"ERR"),"")</f>
        <v>4</v>
      </c>
      <c r="V6" s="107"/>
      <c r="W6" s="109"/>
      <c r="X6" s="19"/>
    </row>
    <row r="7" spans="1:35" ht="18" customHeight="1" x14ac:dyDescent="0.15">
      <c r="A7" s="9"/>
      <c r="B7" s="142" t="b">
        <v>1</v>
      </c>
      <c r="C7" s="142" t="b">
        <v>1</v>
      </c>
      <c r="D7" s="144"/>
      <c r="E7" s="92"/>
      <c r="F7" s="92"/>
      <c r="G7" s="146" t="s">
        <v>43</v>
      </c>
      <c r="H7" s="16"/>
      <c r="I7" s="17">
        <f>IF($B7=TRUE,IFERROR(MATCH("LCiM",$I8:$I$34,0)+ROW()-1,"LLM"),"")</f>
        <v>7</v>
      </c>
      <c r="J7" s="17" t="str">
        <f>IF($B7=TRUE,IF($D7&lt;&gt;"",IF(OR($D7="ROM",$D7="RAM"),"",IF(OR($D7="HCRAM",$D7="HCROM"),IF($O7=0,IF($K8=1,IF($C7=TRUE,"","LLM"),"ICS"),"ICN"),"IVA")),"MVA"),"")</f>
        <v>MVA</v>
      </c>
      <c r="K7" s="17" t="str">
        <f>IF($B7=TRUE,IF($E7&lt;&gt;"",IF(OR($E7="32K",$E7="16K",$E7="8K/T32K"),"","IVA"),"MVA"),"")</f>
        <v>MVA</v>
      </c>
      <c r="L7" s="17" t="str">
        <f>IF($B7=TRUE,IF($F7="","MVA",IF(ISNUMBER($F7)=FALSE,"IVA",IF(OR($F7&lt;0,$F7&gt;15)=TRUE,"IVA",IF($F7=2,"RVA",IF(OR($F7=0,$F7=1)=TRUE,"SYS",""))))),"")</f>
        <v>MVA</v>
      </c>
      <c r="M7" s="17" t="str">
        <f>IF($B7=TRUE,IF($L8&lt;&gt;"",IF(COUNTIF($L$3:$L$34,CONCATENATE("=",$L8))&gt;1,"DMB",""),""),"")</f>
        <v>DMB</v>
      </c>
      <c r="N7" s="16"/>
      <c r="O7" s="90">
        <f>IF($B7=TRUE,ROWS($O$3:$O5)-(COUNTBLANK($O$3:$O5)),"")</f>
        <v>2</v>
      </c>
      <c r="P7" s="32" t="str">
        <f>IF($B7=TRUE,DEC2HEX(HEX2DEC("2C000")+($O7*2)+0,5),"")</f>
        <v>2C004</v>
      </c>
      <c r="Q7" s="17">
        <f>IF($B7=TRUE,IF($C7=TRUE,8,0),"")</f>
        <v>8</v>
      </c>
      <c r="R7" s="17" t="str">
        <f>IF($B7=TRUE,IF($J7="",IF(OR($D7="ROM",$D7="HCROM"),4,IF(OR($D7="RAM",$D7="HCRAM"),0,"ERR")),"ERR"),"")</f>
        <v>ERR</v>
      </c>
      <c r="S7" s="17" t="str">
        <f>IF($B7=TRUE,IF($K7="",IF($E7="32K",1,IF($E7="16K",2,IF($E7="8K/T32K",3,"ERR"))),"ERR"),"")</f>
        <v>ERR</v>
      </c>
      <c r="T7" s="17" t="str">
        <f>IF($B7=TRUE,IF(COUNTIF($Q7:$S7,"=ERR")=0,DEC2HEX($Q7+$R7+$S7),"ERR"),"")</f>
        <v>ERR</v>
      </c>
      <c r="U7" s="18"/>
      <c r="V7" s="92" t="str">
        <f>IF($B7=TRUE,IF(AND(ISNUMBER(HEX2DEC($T7)),ISNUMBER(HEX2DEC($U8))),CONCATENATE($T7,$U8),""),"")</f>
        <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LCiM</v>
      </c>
      <c r="J8" s="17" t="str">
        <f ca="1">IF($B7=TRUE,IF((ROW()-1)=$I7,"",IF(COUNTIF($I7:$I$34,"=LCiM")&gt;0,IFERROR(IF(STDEV(INDIRECT(""&amp;ADDRESS(ROW($R7),COLUMN($R7),3)&amp;":"&amp;ADDRESS($I7,COLUMN($R7),3)))=0,"","MCT"),"ERR"),"")),"")</f>
        <v/>
      </c>
      <c r="K8" s="17">
        <f>IF($B7=TRUE,IF($E7&lt;&gt;"",IF($E7="32K",1,IF($E7="16K",2,IF($E7="8K/T32K",IF($D$35="FRAM71B",1,3),ROW()+30))),ROW()+30),"")</f>
        <v>38</v>
      </c>
      <c r="L8" s="17">
        <f>IF($B7=TRUE,$F7,"")</f>
        <v>0</v>
      </c>
      <c r="M8" s="17" t="str">
        <f ca="1">IF($B7=TRUE,IF((-1+ROW())=$I7,"",IF(COUNTIF($I7:$I$34,"=LCiM")&gt;0,IFERROR(IF(STDEV(INDIRECT(""&amp;ADDRESS(ROW($K8),COLUMN($K8),3)&amp;":"&amp;ADDRESS(($I7+1),COLUMN($K8),3)))=0,"","MCS"),"ERR"),"")),"")</f>
        <v/>
      </c>
      <c r="N8" s="19"/>
      <c r="O8" s="91"/>
      <c r="P8" s="32" t="str">
        <f>IF($B7=TRUE,DEC2HEX(HEX2DEC("2C000")+($O7*2)+1,5),"")</f>
        <v>2C005</v>
      </c>
      <c r="Q8" s="29"/>
      <c r="R8" s="27"/>
      <c r="S8" s="27"/>
      <c r="T8" s="28"/>
      <c r="U8" s="17" t="str">
        <f>IF($B7=TRUE,IF(OR($L7="",$L7="SYS"),DEC2HEX($F7,1),"ERR"),"")</f>
        <v>ERR</v>
      </c>
      <c r="V8" s="93"/>
      <c r="W8" s="95"/>
      <c r="X8" s="19"/>
    </row>
    <row r="9" spans="1:35" ht="18" customHeight="1" x14ac:dyDescent="0.15">
      <c r="A9" s="9"/>
      <c r="B9" s="134" t="b">
        <v>1</v>
      </c>
      <c r="C9" s="134" t="b">
        <v>1</v>
      </c>
      <c r="D9" s="136"/>
      <c r="E9" s="138" t="s">
        <v>27</v>
      </c>
      <c r="F9" s="139">
        <v>5</v>
      </c>
      <c r="G9" s="148" t="s">
        <v>44</v>
      </c>
      <c r="H9" s="16"/>
      <c r="I9" s="33">
        <f>IF($B9=TRUE,IFERROR(MATCH("LCiM",$I10:$I$34,0)+ROW()-1,"LLM"),"")</f>
        <v>9</v>
      </c>
      <c r="J9" s="33" t="str">
        <f>IF($B9=TRUE,IF($D9&lt;&gt;"",IF(OR($D9="ROM",$D9="RAM"),"",IF(OR($D9="HCRAM",$D9="HCROM"),IF($O9=0,IF($K10=1,IF($C9=TRUE,"","LLM"),"ICS"),"ICN"),"IVA")),"MVA"),"")</f>
        <v>MVA</v>
      </c>
      <c r="K9" s="33" t="str">
        <f>IF($B9=TRUE,IF($E9&lt;&gt;"",IF(OR($E9="32K",$E9="16K",$E9="8K/T32K"),"","IVA"),"MVA"),"")</f>
        <v/>
      </c>
      <c r="L9" s="33" t="str">
        <f>IF($B9=TRUE,IF($F9="","MVA",IF(ISNUMBER($F9)=FALSE,"IVA",IF(OR($F9&lt;0,$F9&gt;15)=TRUE,"IVA",IF($F9=2,"RVA",IF(OR($F9=0,$F9=1)=TRUE,"SYS",""))))),"")</f>
        <v/>
      </c>
      <c r="M9" s="33" t="str">
        <f>IF($B9=TRUE,IF($L10&lt;&gt;"",IF(COUNTIF($L$3:$L$34,CONCATENATE("=",$L10))&gt;1,"DMB",""),""),"")</f>
        <v/>
      </c>
      <c r="N9" s="16"/>
      <c r="O9" s="104">
        <f>IF($B9=TRUE,ROWS($O$3:$O7)-(COUNTBLANK($O$3:$O7)),"")</f>
        <v>3</v>
      </c>
      <c r="P9" s="33" t="str">
        <f>IF($B9=TRUE,DEC2HEX(HEX2DEC("2C000")+($O9*2)+0,5),"")</f>
        <v>2C006</v>
      </c>
      <c r="Q9" s="33">
        <f>IF($B9=TRUE,IF($C9=TRUE,8,0),"")</f>
        <v>8</v>
      </c>
      <c r="R9" s="33" t="str">
        <f>IF($B9=TRUE,IF($J9="",IF(OR($D9="ROM",$D9="HCROM"),4,IF(OR($D9="RAM",$D9="HCRAM"),0,"ERR")),"ERR"),"")</f>
        <v>ERR</v>
      </c>
      <c r="S9" s="33">
        <f>IF($B9=TRUE,IF($K9="",IF($E9="32K",1,IF($E9="16K",2,IF($E9="8K/T32K",3,"ERR"))),"ERR"),"")</f>
        <v>1</v>
      </c>
      <c r="T9" s="33" t="str">
        <f>IF($B9=TRUE,IF(COUNTIF($Q9:$S9,"=ERR")=0,DEC2HEX($Q9+$R9+$S9),"ERR"),"")</f>
        <v>ERR</v>
      </c>
      <c r="U9" s="18"/>
      <c r="V9" s="106" t="str">
        <f>IF($B9=TRUE,IF(AND(ISNUMBER(HEX2DEC($T9)),ISNUMBER(HEX2DEC($U10))),CONCATENATE($T9,$U10),""),"")</f>
        <v/>
      </c>
      <c r="W9" s="108" t="str">
        <f>IF(AND($V9&lt;&gt;"",$C9=TRUE,NOT(AND(OR($D9="HCRAM",$D9="HCROM"),$O9=0))),((ROWS($W$3:$W8)+(-COUNTBLANK($W$3:$W8)))/100)+5,"")</f>
        <v/>
      </c>
      <c r="X9" s="16"/>
    </row>
    <row r="10" spans="1:35" ht="18" customHeight="1" x14ac:dyDescent="0.15">
      <c r="A10" s="9"/>
      <c r="B10" s="135"/>
      <c r="C10" s="135"/>
      <c r="D10" s="137"/>
      <c r="E10" s="137"/>
      <c r="F10" s="137"/>
      <c r="G10" s="147"/>
      <c r="H10" s="19"/>
      <c r="I10" s="33" t="str">
        <f>IF($B9=TRUE,IF($C9=TRUE,"LCiM",""),"")</f>
        <v>LCiM</v>
      </c>
      <c r="J10" s="33" t="str">
        <f ca="1">IF($B9=TRUE,IF((ROW()-1)=$I9,"",IF(COUNTIF($I9:$I$34,"=LCiM")&gt;0,IFERROR(IF(STDEV(INDIRECT(""&amp;ADDRESS(ROW($R9),COLUMN($R9),3)&amp;":"&amp;ADDRESS($I9,COLUMN($R9),3)))=0,"","MCT"),"ERR"),"")),"")</f>
        <v/>
      </c>
      <c r="K10" s="33">
        <f>IF($B9=TRUE,IF($E9&lt;&gt;"",IF($E9="32K",1,IF($E9="16K",2,IF($E9="8K/T32K",IF($D$35="FRAM71B",1,3),ROW()+30))),ROW()+30),"")</f>
        <v>1</v>
      </c>
      <c r="L10" s="33">
        <f>IF($B9=TRUE,$F9,"")</f>
        <v>5</v>
      </c>
      <c r="M10" s="33" t="str">
        <f ca="1">IF($B9=TRUE,IF((-1+ROW())=$I9,"",IF(COUNTIF($I9:$I$34,"=LCiM")&gt;0,IFERROR(IF(STDEV(INDIRECT(""&amp;ADDRESS(ROW($K10),COLUMN($K10),3)&amp;":"&amp;ADDRESS(($I9+1),COLUMN($K10),3)))=0,"","MCS"),"ERR"),"")),"")</f>
        <v/>
      </c>
      <c r="N10" s="19"/>
      <c r="O10" s="105"/>
      <c r="P10" s="33" t="str">
        <f>IF($B9=TRUE,DEC2HEX(HEX2DEC("2C000")+($O9*2)+1,5),"")</f>
        <v>2C007</v>
      </c>
      <c r="Q10" s="29"/>
      <c r="R10" s="27"/>
      <c r="S10" s="27"/>
      <c r="T10" s="28"/>
      <c r="U10" s="33" t="str">
        <f>IF($B9=TRUE,IF(OR($L9="",$L9="SYS"),DEC2HEX($F9,1),"ERR"),"")</f>
        <v>5</v>
      </c>
      <c r="V10" s="107"/>
      <c r="W10" s="109"/>
      <c r="X10" s="19"/>
    </row>
    <row r="11" spans="1:35" ht="18" customHeight="1" x14ac:dyDescent="0.15">
      <c r="A11" s="9"/>
      <c r="B11" s="142" t="b">
        <v>1</v>
      </c>
      <c r="C11" s="142" t="b">
        <v>1</v>
      </c>
      <c r="D11" s="144" t="s">
        <v>26</v>
      </c>
      <c r="E11" s="92"/>
      <c r="F11" s="92">
        <v>6</v>
      </c>
      <c r="G11" s="146" t="s">
        <v>45</v>
      </c>
      <c r="H11" s="16"/>
      <c r="I11" s="17">
        <f>IF($B11=TRUE,IFERROR(MATCH("LCiM",$I12:$I$34,0)+ROW()-1,"LLM"),"")</f>
        <v>11</v>
      </c>
      <c r="J11" s="17" t="str">
        <f>IF($B11=TRUE,IF($D11&lt;&gt;"",IF(OR($D11="ROM",$D11="RAM"),"",IF(OR($D11="HCRAM",$D11="HCROM"),IF($O11=0,IF($K12=1,IF($C11=TRUE,"","LLM"),"ICS"),"ICN"),"IVA")),"MVA"),"")</f>
        <v/>
      </c>
      <c r="K11" s="17" t="str">
        <f>IF($B11=TRUE,IF($E11&lt;&gt;"",IF(OR($E11="32K",$E11="16K",$E11="8K/T32K"),"","IVA"),"MVA"),"")</f>
        <v>MVA</v>
      </c>
      <c r="L11" s="17" t="str">
        <f>IF($B11=TRUE,IF($F11="","MVA",IF(ISNUMBER($F11)=FALSE,"IVA",IF(OR($F11&lt;0,$F11&gt;15)=TRUE,"IVA",IF($F11=2,"RVA",IF(OR($F11=0,$F11=1)=TRUE,"SYS",""))))),"")</f>
        <v/>
      </c>
      <c r="M11" s="17" t="str">
        <f>IF($B11=TRUE,IF($L12&lt;&gt;"",IF(COUNTIF($L$3:$L$34,CONCATENATE("=",$L12))&gt;1,"DMB",""),""),"")</f>
        <v/>
      </c>
      <c r="N11" s="16"/>
      <c r="O11" s="90">
        <f>IF($B11=TRUE,ROWS($O$3:$O9)-(COUNTBLANK($O$3:$O9)),"")</f>
        <v>4</v>
      </c>
      <c r="P11" s="32" t="str">
        <f>IF($B11=TRUE,DEC2HEX(HEX2DEC("2C000")+($O11*2)+0,5),"")</f>
        <v>2C008</v>
      </c>
      <c r="Q11" s="17">
        <f>IF($B11=TRUE,IF($C11=TRUE,8,0),"")</f>
        <v>8</v>
      </c>
      <c r="R11" s="17">
        <f>IF($B11=TRUE,IF($J11="",IF(OR($D11="ROM",$D11="HCROM"),4,IF(OR($D11="RAM",$D11="HCRAM"),0,"ERR")),"ERR"),"")</f>
        <v>4</v>
      </c>
      <c r="S11" s="17" t="str">
        <f>IF($B11=TRUE,IF($K11="",IF($E11="32K",1,IF($E11="16K",2,IF($E11="8K/T32K",3,"ERR"))),"ERR"),"")</f>
        <v>ERR</v>
      </c>
      <c r="T11" s="17" t="str">
        <f>IF($B11=TRUE,IF(COUNTIF($Q11:$S11,"=ERR")=0,DEC2HEX($Q11+$R11+$S11),"ERR"),"")</f>
        <v>ERR</v>
      </c>
      <c r="U11" s="18"/>
      <c r="V11" s="92" t="str">
        <f>IF($B11=TRUE,IF(AND(ISNUMBER(HEX2DEC($T11)),ISNUMBER(HEX2DEC($U12))),CONCATENATE($T11,$U12),""),"")</f>
        <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LCiM</v>
      </c>
      <c r="J12" s="17" t="str">
        <f ca="1">IF($B11=TRUE,IF((ROW()-1)=$I11,"",IF(COUNTIF($I11:$I$34,"=LCiM")&gt;0,IFERROR(IF(STDEV(INDIRECT(""&amp;ADDRESS(ROW($R11),COLUMN($R11),3)&amp;":"&amp;ADDRESS($I11,COLUMN($R11),3)))=0,"","MCT"),"ERR"),"")),"")</f>
        <v/>
      </c>
      <c r="K12" s="17">
        <f>IF($B11=TRUE,IF($E11&lt;&gt;"",IF($E11="32K",1,IF($E11="16K",2,IF($E11="8K/T32K",IF($D$35="FRAM71B",1,3),ROW()+30))),ROW()+30),"")</f>
        <v>42</v>
      </c>
      <c r="L12" s="17">
        <f>IF($B11=TRUE,$F11,"")</f>
        <v>6</v>
      </c>
      <c r="M12" s="17" t="str">
        <f ca="1">IF($B11=TRUE,IF((-1+ROW())=$I11,"",IF(COUNTIF($I11:$I$34,"=LCiM")&gt;0,IFERROR(IF(STDEV(INDIRECT(""&amp;ADDRESS(ROW($K12),COLUMN($K12),3)&amp;":"&amp;ADDRESS(($I11+1),COLUMN($K12),3)))=0,"","MCS"),"ERR"),"")),"")</f>
        <v/>
      </c>
      <c r="N12" s="19"/>
      <c r="O12" s="91"/>
      <c r="P12" s="32" t="str">
        <f>IF($B11=TRUE,DEC2HEX(HEX2DEC("2C000")+($O11*2)+1,5),"")</f>
        <v>2C009</v>
      </c>
      <c r="Q12" s="29"/>
      <c r="R12" s="27"/>
      <c r="S12" s="27"/>
      <c r="T12" s="28"/>
      <c r="U12" s="17" t="str">
        <f>IF($B11=TRUE,IF(OR($L11="",$L11="SYS"),DEC2HEX($F11,1),"ERR"),"")</f>
        <v>6</v>
      </c>
      <c r="V12" s="93"/>
      <c r="W12" s="95"/>
      <c r="X12" s="19"/>
    </row>
    <row r="13" spans="1:35" ht="18" customHeight="1" x14ac:dyDescent="0.15">
      <c r="A13" s="9"/>
      <c r="B13" s="134" t="b">
        <v>1</v>
      </c>
      <c r="C13" s="134" t="b">
        <v>1</v>
      </c>
      <c r="D13" s="136" t="s">
        <v>28</v>
      </c>
      <c r="E13" s="138" t="s">
        <v>30</v>
      </c>
      <c r="F13" s="139"/>
      <c r="G13" s="148" t="s">
        <v>46</v>
      </c>
      <c r="H13" s="16"/>
      <c r="I13" s="33">
        <f>IF($B13=TRUE,IFERROR(MATCH("LCiM",$I14:$I$34,0)+ROW()-1,"LLM"),"")</f>
        <v>13</v>
      </c>
      <c r="J13" s="33" t="str">
        <f>IF($B13=TRUE,IF($D13&lt;&gt;"",IF(OR($D13="ROM",$D13="RAM"),"",IF(OR($D13="HCRAM",$D13="HCROM"),IF($O13=0,IF($K14=1,IF($C13=TRUE,"","LLM"),"ICS"),"ICN"),"IVA")),"MVA"),"")</f>
        <v/>
      </c>
      <c r="K13" s="33" t="str">
        <f>IF($B13=TRUE,IF($E13&lt;&gt;"",IF(OR($E13="32K",$E13="16K",$E13="8K/T32K"),"","IVA"),"MVA"),"")</f>
        <v/>
      </c>
      <c r="L13" s="33" t="str">
        <f>IF($B13=TRUE,IF($F13="","MVA",IF(ISNUMBER($F13)=FALSE,"IVA",IF(OR($F13&lt;0,$F13&gt;15)=TRUE,"IVA",IF($F13=2,"RVA",IF(OR($F13=0,$F13=1)=TRUE,"SYS",""))))),"")</f>
        <v>MVA</v>
      </c>
      <c r="M13" s="33" t="str">
        <f>IF($B13=TRUE,IF($L14&lt;&gt;"",IF(COUNTIF($L$3:$L$34,CONCATENATE("=",$L14))&gt;1,"DMB",""),""),"")</f>
        <v>DMB</v>
      </c>
      <c r="N13" s="16"/>
      <c r="O13" s="104">
        <f>IF($B13=TRUE,ROWS($O$3:$O11)-(COUNTBLANK($O$3:$O11)),"")</f>
        <v>5</v>
      </c>
      <c r="P13" s="33" t="str">
        <f>IF($B13=TRUE,DEC2HEX(HEX2DEC("2C000")+($O13*2)+0,5),"")</f>
        <v>2C00A</v>
      </c>
      <c r="Q13" s="33">
        <f>IF($B13=TRUE,IF($C13=TRUE,8,0),"")</f>
        <v>8</v>
      </c>
      <c r="R13" s="33">
        <f>IF($B13=TRUE,IF($J13="",IF(OR($D13="ROM",$D13="HCROM"),4,IF(OR($D13="RAM",$D13="HCRAM"),0,"ERR")),"ERR"),"")</f>
        <v>0</v>
      </c>
      <c r="S13" s="33">
        <f>IF($B13=TRUE,IF($K13="",IF($E13="32K",1,IF($E13="16K",2,IF($E13="8K/T32K",3,"ERR"))),"ERR"),"")</f>
        <v>2</v>
      </c>
      <c r="T13" s="33" t="str">
        <f>IF($B13=TRUE,IF(COUNTIF($Q13:$S13,"=ERR")=0,DEC2HEX($Q13+$R13+$S13),"ERR"),"")</f>
        <v>A</v>
      </c>
      <c r="U13" s="18"/>
      <c r="V13" s="106" t="str">
        <f>IF($B13=TRUE,IF(AND(ISNUMBER(HEX2DEC($T13)),ISNUMBER(HEX2DEC($U14))),CONCATENATE($T13,$U14),""),"")</f>
        <v/>
      </c>
      <c r="W13" s="108" t="str">
        <f>IF(AND($V13&lt;&gt;"",$C13=TRUE,NOT(AND(OR($D13="HCRAM",$D13="HCROM"),$O13=0))),((ROWS($W$3:$W12)+(-COUNTBLANK($W$3:$W12)))/100)+5,"")</f>
        <v/>
      </c>
      <c r="X13" s="16"/>
    </row>
    <row r="14" spans="1:35" ht="18" customHeight="1" x14ac:dyDescent="0.15">
      <c r="A14" s="9"/>
      <c r="B14" s="135"/>
      <c r="C14" s="135"/>
      <c r="D14" s="137"/>
      <c r="E14" s="137"/>
      <c r="F14" s="137"/>
      <c r="G14" s="147"/>
      <c r="H14" s="19"/>
      <c r="I14" s="33" t="str">
        <f>IF($B13=TRUE,IF($C13=TRUE,"LCiM",""),"")</f>
        <v>LCiM</v>
      </c>
      <c r="J14" s="33" t="str">
        <f ca="1">IF($B13=TRUE,IF((ROW()-1)=$I13,"",IF(COUNTIF($I13:$I$34,"=LCiM")&gt;0,IFERROR(IF(STDEV(INDIRECT(""&amp;ADDRESS(ROW($R13),COLUMN($R13),3)&amp;":"&amp;ADDRESS($I13,COLUMN($R13),3)))=0,"","MCT"),"ERR"),"")),"")</f>
        <v/>
      </c>
      <c r="K14" s="33">
        <f>IF($B13=TRUE,IF($E13&lt;&gt;"",IF($E13="32K",1,IF($E13="16K",2,IF($E13="8K/T32K",IF($D$35="FRAM71B",1,3),ROW()+30))),ROW()+30),"")</f>
        <v>2</v>
      </c>
      <c r="L14" s="33">
        <f>IF($B13=TRUE,$F13,"")</f>
        <v>0</v>
      </c>
      <c r="M14" s="33" t="str">
        <f ca="1">IF($B13=TRUE,IF((-1+ROW())=$I13,"",IF(COUNTIF($I13:$I$34,"=LCiM")&gt;0,IFERROR(IF(STDEV(INDIRECT(""&amp;ADDRESS(ROW($K14),COLUMN($K14),3)&amp;":"&amp;ADDRESS(($I13+1),COLUMN($K14),3)))=0,"","MCS"),"ERR"),"")),"")</f>
        <v/>
      </c>
      <c r="N14" s="19"/>
      <c r="O14" s="105"/>
      <c r="P14" s="33" t="str">
        <f>IF($B13=TRUE,DEC2HEX(HEX2DEC("2C000")+($O13*2)+1,5),"")</f>
        <v>2C00B</v>
      </c>
      <c r="Q14" s="29"/>
      <c r="R14" s="27"/>
      <c r="S14" s="27"/>
      <c r="T14" s="28"/>
      <c r="U14" s="33" t="str">
        <f>IF($B13=TRUE,IF(OR($L13="",$L13="SYS"),DEC2HEX($F13,1),"ERR"),"")</f>
        <v>ERR</v>
      </c>
      <c r="V14" s="107"/>
      <c r="W14" s="109"/>
      <c r="X14" s="19"/>
    </row>
    <row r="15" spans="1:35" ht="18" customHeight="1" x14ac:dyDescent="0.15">
      <c r="A15" s="9"/>
      <c r="B15" s="142" t="b">
        <v>1</v>
      </c>
      <c r="C15" s="142" t="b">
        <v>1</v>
      </c>
      <c r="D15" s="144" t="s">
        <v>26</v>
      </c>
      <c r="E15" s="92" t="s">
        <v>32</v>
      </c>
      <c r="F15" s="92">
        <v>2</v>
      </c>
      <c r="G15" s="146" t="s">
        <v>47</v>
      </c>
      <c r="H15" s="16"/>
      <c r="I15" s="17">
        <f>IF($B15=TRUE,IFERROR(MATCH("LCiM",$I16:$I$34,0)+ROW()-1,"LLM"),"")</f>
        <v>15</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RVA</v>
      </c>
      <c r="M15" s="17" t="str">
        <f>IF($B15=TRUE,IF($L16&lt;&gt;"",IF(COUNTIF($L$3:$L$34,CONCATENATE("=",$L16))&gt;1,"DMB",""),""),"")</f>
        <v/>
      </c>
      <c r="N15" s="16"/>
      <c r="O15" s="90">
        <f>IF($B15=TRUE,ROWS($O$3:$O13)-(COUNTBLANK($O$3:$O13)),"")</f>
        <v>6</v>
      </c>
      <c r="P15" s="32" t="str">
        <f>IF($B15=TRUE,DEC2HEX(HEX2DEC("2C000")+($O15*2)+0,5),"")</f>
        <v>2C00C</v>
      </c>
      <c r="Q15" s="17">
        <f>IF($B15=TRUE,IF($C15=TRUE,8,0),"")</f>
        <v>8</v>
      </c>
      <c r="R15" s="17">
        <f>IF($B15=TRUE,IF($J15="",IF(OR($D15="ROM",$D15="HCROM"),4,IF(OR($D15="RAM",$D15="HCRAM"),0,"ERR")),"ERR"),"")</f>
        <v>4</v>
      </c>
      <c r="S15" s="17">
        <f>IF($B15=TRUE,IF($K15="",IF($E15="32K",1,IF($E15="16K",2,IF($E15="8K/T32K",3,"ERR"))),"ERR"),"")</f>
        <v>3</v>
      </c>
      <c r="T15" s="17" t="str">
        <f>IF($B15=TRUE,IF(COUNTIF($Q15:$S15,"=ERR")=0,DEC2HEX($Q15+$R15+$S15),"ERR"),"")</f>
        <v>F</v>
      </c>
      <c r="U15" s="18"/>
      <c r="V15" s="92" t="str">
        <f>IF($B15=TRUE,IF(AND(ISNUMBER(HEX2DEC($T15)),ISNUMBER(HEX2DEC($U16))),CONCATENATE($T15,$U16),""),"")</f>
        <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LCiM</v>
      </c>
      <c r="J16" s="17" t="str">
        <f ca="1">IF($B15=TRUE,IF((ROW()-1)=$I15,"",IF(COUNTIF($I15:$I$34,"=LCiM")&gt;0,IFERROR(IF(STDEV(INDIRECT(""&amp;ADDRESS(ROW($R15),COLUMN($R15),3)&amp;":"&amp;ADDRESS($I15,COLUMN($R15),3)))=0,"","MCT"),"ERR"),"")),"")</f>
        <v/>
      </c>
      <c r="K16" s="17">
        <f>IF($B15=TRUE,IF($E15&lt;&gt;"",IF($E15="32K",1,IF($E15="16K",2,IF($E15="8K/T32K",IF($D$35="FRAM71B",1,3),ROW()+30))),ROW()+30),"")</f>
        <v>3</v>
      </c>
      <c r="L16" s="17">
        <f>IF($B15=TRUE,$F15,"")</f>
        <v>2</v>
      </c>
      <c r="M16" s="17" t="str">
        <f ca="1">IF($B15=TRUE,IF((-1+ROW())=$I15,"",IF(COUNTIF($I15:$I$34,"=LCiM")&gt;0,IFERROR(IF(STDEV(INDIRECT(""&amp;ADDRESS(ROW($K16),COLUMN($K16),3)&amp;":"&amp;ADDRESS(($I15+1),COLUMN($K16),3)))=0,"","MCS"),"ERR"),"")),"")</f>
        <v/>
      </c>
      <c r="N16" s="19"/>
      <c r="O16" s="91"/>
      <c r="P16" s="32" t="str">
        <f>IF($B15=TRUE,DEC2HEX(HEX2DEC("2C000")+($O15*2)+1,5),"")</f>
        <v>2C00D</v>
      </c>
      <c r="Q16" s="29"/>
      <c r="R16" s="27"/>
      <c r="S16" s="27"/>
      <c r="T16" s="28"/>
      <c r="U16" s="17" t="str">
        <f>IF($B15=TRUE,IF(OR($L15="",$L15="SYS"),DEC2HEX($F15,1),"ERR"),"")</f>
        <v>ERR</v>
      </c>
      <c r="V16" s="93"/>
      <c r="W16" s="95"/>
      <c r="X16" s="19"/>
    </row>
    <row r="17" spans="1:24" ht="18" customHeight="1" x14ac:dyDescent="0.15">
      <c r="A17" s="9"/>
      <c r="B17" s="134" t="b">
        <v>0</v>
      </c>
      <c r="C17" s="134" t="b">
        <v>0</v>
      </c>
      <c r="D17" s="136"/>
      <c r="E17" s="138"/>
      <c r="F17" s="139"/>
      <c r="G17" s="148"/>
      <c r="H17" s="16"/>
      <c r="I17" s="33" t="str">
        <f>IF($B17=TRUE,IFERROR(MATCH("LCiM",$I18:$I$34,0)+ROW()-1,"LLM"),"")</f>
        <v/>
      </c>
      <c r="J17" s="33" t="str">
        <f>IF($B17=TRUE,IF($D17&lt;&gt;"",IF(OR($D17="ROM",$D17="RAM"),"",IF(OR($D17="HCRAM",$D17="HCROM"),IF($O17=0,IF($K18=1,IF($C17=TRUE,"","LLM"),"ICS"),"ICN"),"IVA")),"MVA"),"")</f>
        <v/>
      </c>
      <c r="K17" s="33" t="str">
        <f>IF($B17=TRUE,IF($E17&lt;&gt;"",IF(OR($E17="32K",$E17="16K",$E17="8K/T32K"),"","IVA"),"MVA"),"")</f>
        <v/>
      </c>
      <c r="L17" s="33" t="str">
        <f>IF($B17=TRUE,IF($F17="","MVA",IF(ISNUMBER($F17)=FALSE,"IVA",IF(OR($F17&lt;0,$F17&gt;15)=TRUE,"IVA",IF($F17=2,"RVA",IF(OR($F17=0,$F17=1)=TRUE,"SYS",""))))),"")</f>
        <v/>
      </c>
      <c r="M17" s="33" t="str">
        <f>IF($B17=TRUE,IF($L18&lt;&gt;"",IF(COUNTIF($L$3:$L$34,CONCATENATE("=",$L18))&gt;1,"DMB",""),""),"")</f>
        <v/>
      </c>
      <c r="N17" s="16"/>
      <c r="O17" s="104" t="str">
        <f>IF($B17=TRUE,ROWS($O$3:$O15)-(COUNTBLANK($O$3:$O15)),"")</f>
        <v/>
      </c>
      <c r="P17" s="33" t="str">
        <f>IF($B17=TRUE,DEC2HEX(HEX2DEC("2C000")+($O17*2)+0,5),"")</f>
        <v/>
      </c>
      <c r="Q17" s="33" t="str">
        <f>IF($B17=TRUE,IF($C17=TRUE,8,0),"")</f>
        <v/>
      </c>
      <c r="R17" s="33" t="str">
        <f>IF($B17=TRUE,IF($J17="",IF(OR($D17="ROM",$D17="HCROM"),4,IF(OR($D17="RAM",$D17="HCRAM"),0,"ERR")),"ERR"),"")</f>
        <v/>
      </c>
      <c r="S17" s="33" t="str">
        <f>IF($B17=TRUE,IF($K17="",IF($E17="32K",1,IF($E17="16K",2,IF($E17="8K/T32K",3,"ERR"))),"ERR"),"")</f>
        <v/>
      </c>
      <c r="T17" s="33" t="str">
        <f>IF($B17=TRUE,IF(COUNTIF($Q17:$S17,"=ERR")=0,DEC2HEX($Q17+$R17+$S17),"ERR"),"")</f>
        <v/>
      </c>
      <c r="U17" s="18"/>
      <c r="V17" s="106" t="str">
        <f>IF($B17=TRUE,IF(AND(ISNUMBER(HEX2DEC($T17)),ISNUMBER(HEX2DEC($U18))),CONCATENATE($T17,$U18),""),"")</f>
        <v/>
      </c>
      <c r="W17" s="108" t="str">
        <f>IF(AND($V17&lt;&gt;"",$C17=TRUE,NOT(AND(OR($D17="HCRAM",$D17="HCROM"),$O17=0))),((ROWS($W$3:$W16)+(-COUNTBLANK($W$3:$W16)))/100)+5,"")</f>
        <v/>
      </c>
      <c r="X17" s="16"/>
    </row>
    <row r="18" spans="1:24" ht="18" customHeight="1" x14ac:dyDescent="0.15">
      <c r="A18" s="9"/>
      <c r="B18" s="135"/>
      <c r="C18" s="135"/>
      <c r="D18" s="137"/>
      <c r="E18" s="137"/>
      <c r="F18" s="137"/>
      <c r="G18" s="147"/>
      <c r="H18" s="19"/>
      <c r="I18" s="33" t="str">
        <f>IF($B17=TRUE,IF($C17=TRUE,"LCiM",""),"")</f>
        <v/>
      </c>
      <c r="J18" s="33" t="str">
        <f ca="1">IF($B17=TRUE,IF((ROW()-1)=$I17,"",IF(COUNTIF($I17:$I$34,"=LCiM")&gt;0,IFERROR(IF(STDEV(INDIRECT(""&amp;ADDRESS(ROW($R17),COLUMN($R17),3)&amp;":"&amp;ADDRESS($I17,COLUMN($R17),3)))=0,"","MCT"),"ERR"),"")),"")</f>
        <v/>
      </c>
      <c r="K18" s="33" t="str">
        <f>IF($B17=TRUE,IF($E17&lt;&gt;"",IF($E17="32K",1,IF($E17="16K",2,IF($E17="8K/T32K",IF($D$35="FRAM71B",1,3),ROW()+30))),ROW()+30),"")</f>
        <v/>
      </c>
      <c r="L18" s="33" t="str">
        <f>IF($B17=TRUE,$F17,"")</f>
        <v/>
      </c>
      <c r="M18" s="33" t="str">
        <f ca="1">IF($B17=TRUE,IF((-1+ROW())=$I17,"",IF(COUNTIF($I17:$I$34,"=LCiM")&gt;0,IFERROR(IF(STDEV(INDIRECT(""&amp;ADDRESS(ROW($K18),COLUMN($K18),3)&amp;":"&amp;ADDRESS(($I17+1),COLUMN($K18),3)))=0,"","MCS"),"ERR"),"")),"")</f>
        <v/>
      </c>
      <c r="N18" s="19"/>
      <c r="O18" s="105"/>
      <c r="P18" s="33" t="str">
        <f>IF($B17=TRUE,DEC2HEX(HEX2DEC("2C000")+($O17*2)+1,5),"")</f>
        <v/>
      </c>
      <c r="Q18" s="29"/>
      <c r="R18" s="27"/>
      <c r="S18" s="27"/>
      <c r="T18" s="28"/>
      <c r="U18" s="33" t="str">
        <f>IF($B17=TRUE,IF(OR($L17="",$L17="SYS"),DEC2HEX($F17,1),"ERR"),"")</f>
        <v/>
      </c>
      <c r="V18" s="107"/>
      <c r="W18" s="109"/>
      <c r="X18" s="19"/>
    </row>
    <row r="19" spans="1:24" ht="18" customHeight="1" x14ac:dyDescent="0.15">
      <c r="A19" s="9"/>
      <c r="B19" s="142" t="b">
        <v>0</v>
      </c>
      <c r="C19" s="142" t="b">
        <v>0</v>
      </c>
      <c r="D19" s="144"/>
      <c r="E19" s="92"/>
      <c r="F19" s="92"/>
      <c r="G19" s="146"/>
      <c r="H19" s="16"/>
      <c r="I19" s="17" t="str">
        <f>IF($B19=TRUE,IFERROR(MATCH("LCiM",$I20:$I$34,0)+ROW()-1,"LLM"),"")</f>
        <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
      </c>
      <c r="M19" s="17" t="str">
        <f>IF($B19=TRUE,IF($L20&lt;&gt;"",IF(COUNTIF($L$3:$L$34,CONCATENATE("=",$L20))&gt;1,"DMB",""),""),"")</f>
        <v/>
      </c>
      <c r="N19" s="16"/>
      <c r="O19" s="90" t="str">
        <f>IF($B19=TRUE,ROWS($O$3:$O17)-(COUNTBLANK($O$3:$O17)),"")</f>
        <v/>
      </c>
      <c r="P19" s="32" t="str">
        <f>IF($B19=TRUE,DEC2HEX(HEX2DEC("2C000")+($O19*2)+0,5),"")</f>
        <v/>
      </c>
      <c r="Q19" s="17" t="str">
        <f>IF($B19=TRUE,IF($C19=TRUE,8,0),"")</f>
        <v/>
      </c>
      <c r="R19" s="17" t="str">
        <f>IF($B19=TRUE,IF($J19="",IF(OR($D19="ROM",$D19="HCROM"),4,IF(OR($D19="RAM",$D19="HCRAM"),0,"ERR")),"ERR"),"")</f>
        <v/>
      </c>
      <c r="S19" s="17" t="str">
        <f>IF($B19=TRUE,IF($K19="",IF($E19="32K",1,IF($E19="16K",2,IF($E19="8K/T32K",3,"ERR"))),"ERR"),"")</f>
        <v/>
      </c>
      <c r="T19" s="17" t="str">
        <f>IF($B19=TRUE,IF(COUNTIF($Q19:$S19,"=ERR")=0,DEC2HEX($Q19+$R19+$S19),"ERR"),"")</f>
        <v/>
      </c>
      <c r="U19" s="18"/>
      <c r="V19" s="92" t="str">
        <f>IF($B19=TRUE,IF(AND(ISNUMBER(HEX2DEC($T19)),ISNUMBER(HEX2DEC($U20))),CONCATENATE($T19,$U20),""),"")</f>
        <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
      </c>
      <c r="J20" s="17" t="str">
        <f ca="1">IF($B19=TRUE,IF((ROW()-1)=$I19,"",IF(COUNTIF($I19:$I$34,"=LCiM")&gt;0,IFERROR(IF(STDEV(INDIRECT(""&amp;ADDRESS(ROW($R19),COLUMN($R19),3)&amp;":"&amp;ADDRESS($I19,COLUMN($R19),3)))=0,"","MCT"),"ERR"),"")),"")</f>
        <v/>
      </c>
      <c r="K20" s="17" t="str">
        <f>IF($B19=TRUE,IF($E19&lt;&gt;"",IF($E19="32K",1,IF($E19="16K",2,IF($E19="8K/T32K",IF($D$35="FRAM71B",1,3),ROW()+30))),ROW()+30),"")</f>
        <v/>
      </c>
      <c r="L20" s="17" t="str">
        <f>IF($B19=TRUE,$F19,"")</f>
        <v/>
      </c>
      <c r="M20" s="17" t="str">
        <f ca="1">IF($B19=TRUE,IF((-1+ROW())=$I19,"",IF(COUNTIF($I19:$I$34,"=LCiM")&gt;0,IFERROR(IF(STDEV(INDIRECT(""&amp;ADDRESS(ROW($K20),COLUMN($K20),3)&amp;":"&amp;ADDRESS(($I19+1),COLUMN($K20),3)))=0,"","MCS"),"ERR"),"")),"")</f>
        <v/>
      </c>
      <c r="N20" s="19"/>
      <c r="O20" s="91"/>
      <c r="P20" s="32" t="str">
        <f>IF($B19=TRUE,DEC2HEX(HEX2DEC("2C000")+($O19*2)+1,5),"")</f>
        <v/>
      </c>
      <c r="Q20" s="29"/>
      <c r="R20" s="27"/>
      <c r="S20" s="27"/>
      <c r="T20" s="28"/>
      <c r="U20" s="17" t="str">
        <f>IF($B19=TRUE,IF(OR($L19="",$L19="SYS"),DEC2HEX($F19,1),"ERR"),"")</f>
        <v/>
      </c>
      <c r="V20" s="93"/>
      <c r="W20" s="95"/>
      <c r="X20" s="19"/>
    </row>
    <row r="21" spans="1:24" ht="18" customHeight="1" x14ac:dyDescent="0.15">
      <c r="A21" s="9"/>
      <c r="B21" s="134" t="b">
        <v>0</v>
      </c>
      <c r="C21" s="134" t="b">
        <v>0</v>
      </c>
      <c r="D21" s="136"/>
      <c r="E21" s="138"/>
      <c r="F21" s="139"/>
      <c r="G21" s="148"/>
      <c r="H21" s="16"/>
      <c r="I21" s="33" t="str">
        <f>IF($B21=TRUE,IFERROR(MATCH("LCiM",$I22:$I$34,0)+ROW()-1,"LLM"),"")</f>
        <v/>
      </c>
      <c r="J21" s="33" t="str">
        <f>IF($B21=TRUE,IF($D21&lt;&gt;"",IF(OR($D21="ROM",$D21="RAM"),"",IF(OR($D21="HCRAM",$D21="HCROM"),IF($O21=0,IF($K22=1,IF($C21=TRUE,"","LLM"),"ICS"),"ICN"),"IVA")),"MVA"),"")</f>
        <v/>
      </c>
      <c r="K21" s="33" t="str">
        <f>IF($B21=TRUE,IF($E21&lt;&gt;"",IF(OR($E21="32K",$E21="16K",$E21="8K/T32K"),"","IVA"),"MVA"),"")</f>
        <v/>
      </c>
      <c r="L21" s="33" t="str">
        <f>IF($B21=TRUE,IF($F21="","MVA",IF(ISNUMBER($F21)=FALSE,"IVA",IF(OR($F21&lt;0,$F21&gt;15)=TRUE,"IVA",IF($F21=2,"RVA",IF(OR($F21=0,$F21=1)=TRUE,"SYS",""))))),"")</f>
        <v/>
      </c>
      <c r="M21" s="33" t="str">
        <f>IF($B21=TRUE,IF($L22&lt;&gt;"",IF(COUNTIF($L$3:$L$34,CONCATENATE("=",$L22))&gt;1,"DMB",""),""),"")</f>
        <v/>
      </c>
      <c r="N21" s="16"/>
      <c r="O21" s="104" t="str">
        <f>IF($B21=TRUE,ROWS($O$3:$O19)-(COUNTBLANK($O$3:$O19)),"")</f>
        <v/>
      </c>
      <c r="P21" s="33" t="str">
        <f>IF($B21=TRUE,DEC2HEX(HEX2DEC("2C000")+($O21*2)+0,5),"")</f>
        <v/>
      </c>
      <c r="Q21" s="33" t="str">
        <f>IF($B21=TRUE,IF($C21=TRUE,8,0),"")</f>
        <v/>
      </c>
      <c r="R21" s="33" t="str">
        <f>IF($B21=TRUE,IF($J21="",IF(OR($D21="ROM",$D21="HCROM"),4,IF(OR($D21="RAM",$D21="HCRAM"),0,"ERR")),"ERR"),"")</f>
        <v/>
      </c>
      <c r="S21" s="33" t="str">
        <f>IF($B21=TRUE,IF($K21="",IF($E21="32K",1,IF($E21="16K",2,IF($E21="8K/T32K",3,"ERR"))),"ERR"),"")</f>
        <v/>
      </c>
      <c r="T21" s="33" t="str">
        <f>IF($B21=TRUE,IF(COUNTIF($Q21:$S21,"=ERR")=0,DEC2HEX($Q21+$R21+$S21),"ERR"),"")</f>
        <v/>
      </c>
      <c r="U21" s="18"/>
      <c r="V21" s="106" t="str">
        <f>IF($B21=TRUE,IF(AND(ISNUMBER(HEX2DEC($T21)),ISNUMBER(HEX2DEC($U22))),CONCATENATE($T21,$U22),""),"")</f>
        <v/>
      </c>
      <c r="W21" s="108" t="str">
        <f>IF(AND($V21&lt;&gt;"",$C21=TRUE,NOT(AND(OR($D21="HCRAM",$D21="HCROM"),$O21=0))),((ROWS($W$3:$W20)+(-COUNTBLANK($W$3:$W20)))/100)+5,"")</f>
        <v/>
      </c>
      <c r="X21" s="16"/>
    </row>
    <row r="22" spans="1:24" ht="18" customHeight="1" x14ac:dyDescent="0.15">
      <c r="A22" s="9"/>
      <c r="B22" s="135"/>
      <c r="C22" s="135"/>
      <c r="D22" s="137"/>
      <c r="E22" s="137"/>
      <c r="F22" s="137"/>
      <c r="G22" s="147"/>
      <c r="H22" s="19"/>
      <c r="I22" s="33" t="str">
        <f>IF($B21=TRUE,IF($C21=TRUE,"LCiM",""),"")</f>
        <v/>
      </c>
      <c r="J22" s="33" t="str">
        <f ca="1">IF($B21=TRUE,IF((ROW()-1)=$I21,"",IF(COUNTIF($I21:$I$34,"=LCiM")&gt;0,IFERROR(IF(STDEV(INDIRECT(""&amp;ADDRESS(ROW($R21),COLUMN($R21),3)&amp;":"&amp;ADDRESS($I21,COLUMN($R21),3)))=0,"","MCT"),"ERR"),"")),"")</f>
        <v/>
      </c>
      <c r="K22" s="33" t="str">
        <f>IF($B21=TRUE,IF($E21&lt;&gt;"",IF($E21="32K",1,IF($E21="16K",2,IF($E21="8K/T32K",IF($D$35="FRAM71B",1,3),ROW()+30))),ROW()+30),"")</f>
        <v/>
      </c>
      <c r="L22" s="33" t="str">
        <f>IF($B21=TRUE,$F21,"")</f>
        <v/>
      </c>
      <c r="M22" s="33" t="str">
        <f ca="1">IF($B21=TRUE,IF((-1+ROW())=$I21,"",IF(COUNTIF($I21:$I$34,"=LCiM")&gt;0,IFERROR(IF(STDEV(INDIRECT(""&amp;ADDRESS(ROW($K22),COLUMN($K22),3)&amp;":"&amp;ADDRESS(($I21+1),COLUMN($K22),3)))=0,"","MCS"),"ERR"),"")),"")</f>
        <v/>
      </c>
      <c r="N22" s="19"/>
      <c r="O22" s="105"/>
      <c r="P22" s="33" t="str">
        <f>IF($B21=TRUE,DEC2HEX(HEX2DEC("2C000")+($O21*2)+1,5),"")</f>
        <v/>
      </c>
      <c r="Q22" s="29"/>
      <c r="R22" s="27"/>
      <c r="S22" s="27"/>
      <c r="T22" s="28"/>
      <c r="U22" s="33" t="str">
        <f>IF($B21=TRUE,IF(OR($L21="",$L21="SYS"),DEC2HEX($F21,1),"ERR"),"")</f>
        <v/>
      </c>
      <c r="V22" s="107"/>
      <c r="W22" s="109"/>
      <c r="X22" s="19"/>
    </row>
    <row r="23" spans="1:24" ht="18" customHeight="1" x14ac:dyDescent="0.15">
      <c r="A23" s="9"/>
      <c r="B23" s="142" t="b">
        <v>0</v>
      </c>
      <c r="C23" s="142" t="b">
        <v>0</v>
      </c>
      <c r="D23" s="144"/>
      <c r="E23" s="92"/>
      <c r="F23" s="92"/>
      <c r="G23" s="146"/>
      <c r="H23" s="16"/>
      <c r="I23" s="17" t="str">
        <f>IF($B23=TRUE,IFERROR(MATCH("LCiM",$I24:$I$34,0)+ROW()-1,"LLM"),"")</f>
        <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t="str">
        <f>IF($B23=TRUE,ROWS($O$3:$O21)-(COUNTBLANK($O$3:$O21)),"")</f>
        <v/>
      </c>
      <c r="P23" s="32" t="str">
        <f>IF($B23=TRUE,DEC2HEX(HEX2DEC("2C000")+($O23*2)+0,5),"")</f>
        <v/>
      </c>
      <c r="Q23" s="17" t="str">
        <f>IF($B23=TRUE,IF($C23=TRUE,8,0),"")</f>
        <v/>
      </c>
      <c r="R23" s="17" t="str">
        <f>IF($B23=TRUE,IF($J23="",IF(OR($D23="ROM",$D23="HCROM"),4,IF(OR($D23="RAM",$D23="HCRAM"),0,"ERR")),"ERR"),"")</f>
        <v/>
      </c>
      <c r="S23" s="17" t="str">
        <f>IF($B23=TRUE,IF($K23="",IF($E23="32K",1,IF($E23="16K",2,IF($E23="8K/T32K",3,"ERR"))),"ERR"),"")</f>
        <v/>
      </c>
      <c r="T23" s="17" t="str">
        <f>IF($B23=TRUE,IF(COUNTIF($Q23:$S23,"=ERR")=0,DEC2HEX($Q23+$R23+$S23),"ERR"),"")</f>
        <v/>
      </c>
      <c r="U23" s="18"/>
      <c r="V23" s="92" t="str">
        <f>IF($B23=TRUE,IF(AND(ISNUMBER(HEX2DEC($T23)),ISNUMBER(HEX2DEC($U24))),CONCATENATE($T23,$U24),""),"")</f>
        <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t="str">
        <f>IF($B23=TRUE,IF($E23&lt;&gt;"",IF($E23="32K",1,IF($E23="16K",2,IF($E23="8K/T32K",IF($D$35="FRAM71B",1,3),ROW()+30))),ROW()+30),"")</f>
        <v/>
      </c>
      <c r="L24" s="17" t="str">
        <f>IF($B23=TRUE,$F23,"")</f>
        <v/>
      </c>
      <c r="M24" s="17" t="str">
        <f ca="1">IF($B23=TRUE,IF((-1+ROW())=$I23,"",IF(COUNTIF($I23:$I$34,"=LCiM")&gt;0,IFERROR(IF(STDEV(INDIRECT(""&amp;ADDRESS(ROW($K24),COLUMN($K24),3)&amp;":"&amp;ADDRESS(($I23+1),COLUMN($K24),3)))=0,"","MCS"),"ERR"),"")),"")</f>
        <v/>
      </c>
      <c r="N24" s="19"/>
      <c r="O24" s="91"/>
      <c r="P24" s="32" t="str">
        <f>IF($B23=TRUE,DEC2HEX(HEX2DEC("2C000")+($O23*2)+1,5),"")</f>
        <v/>
      </c>
      <c r="Q24" s="29"/>
      <c r="R24" s="27"/>
      <c r="S24" s="27"/>
      <c r="T24" s="28"/>
      <c r="U24" s="17" t="str">
        <f>IF($B23=TRUE,IF(OR($L23="",$L23="SYS"),DEC2HEX($F23,1),"ERR"),"")</f>
        <v/>
      </c>
      <c r="V24" s="93"/>
      <c r="W24" s="95"/>
      <c r="X24" s="19"/>
    </row>
    <row r="25" spans="1:24" ht="18" customHeight="1" x14ac:dyDescent="0.15">
      <c r="A25" s="9"/>
      <c r="B25" s="134" t="b">
        <v>0</v>
      </c>
      <c r="C25" s="134" t="b">
        <v>0</v>
      </c>
      <c r="D25" s="136"/>
      <c r="E25" s="138"/>
      <c r="F25" s="139"/>
      <c r="G25" s="148"/>
      <c r="H25" s="16"/>
      <c r="I25" s="33" t="str">
        <f>IF($B25=TRUE,IFERROR(MATCH("LCiM",$I26:$I$34,0)+ROW()-1,"LLM"),"")</f>
        <v/>
      </c>
      <c r="J25" s="33" t="str">
        <f>IF($B25=TRUE,IF($D25&lt;&gt;"",IF(OR($D25="ROM",$D25="RAM"),"",IF(OR($D25="HCRAM",$D25="HCROM"),IF($O25=0,IF($K26=1,IF($C25=TRUE,"","LLM"),"ICS"),"ICN"),"IVA")),"MVA"),"")</f>
        <v/>
      </c>
      <c r="K25" s="33" t="str">
        <f>IF($B25=TRUE,IF($E25&lt;&gt;"",IF(OR($E25="32K",$E25="16K",$E25="8K/T32K"),"","IVA"),"MVA"),"")</f>
        <v/>
      </c>
      <c r="L25" s="33" t="str">
        <f>IF($B25=TRUE,IF($F25="","MVA",IF(ISNUMBER($F25)=FALSE,"IVA",IF(OR($F25&lt;0,$F25&gt;15)=TRUE,"IVA",IF($F25=2,"RVA",IF(OR($F25=0,$F25=1)=TRUE,"SYS",""))))),"")</f>
        <v/>
      </c>
      <c r="M25" s="33" t="str">
        <f>IF($B25=TRUE,IF($L26&lt;&gt;"",IF(COUNTIF($L$3:$L$34,CONCATENATE("=",$L26))&gt;1,"DMB",""),""),"")</f>
        <v/>
      </c>
      <c r="N25" s="16"/>
      <c r="O25" s="104" t="str">
        <f>IF($B25=TRUE,ROWS($O$3:$O23)-(COUNTBLANK($O$3:$O23)),"")</f>
        <v/>
      </c>
      <c r="P25" s="33" t="str">
        <f>IF($B25=TRUE,DEC2HEX(HEX2DEC("2C000")+($O25*2)+0,5),"")</f>
        <v/>
      </c>
      <c r="Q25" s="33" t="str">
        <f>IF($B25=TRUE,IF($C25=TRUE,8,0),"")</f>
        <v/>
      </c>
      <c r="R25" s="33" t="str">
        <f>IF($B25=TRUE,IF($J25="",IF(OR($D25="ROM",$D25="HCROM"),4,IF(OR($D25="RAM",$D25="HCRAM"),0,"ERR")),"ERR"),"")</f>
        <v/>
      </c>
      <c r="S25" s="33" t="str">
        <f>IF($B25=TRUE,IF($K25="",IF($E25="32K",1,IF($E25="16K",2,IF($E25="8K/T32K",3,"ERR"))),"ERR"),"")</f>
        <v/>
      </c>
      <c r="T25" s="33" t="str">
        <f>IF($B25=TRUE,IF(COUNTIF($Q25:$S25,"=ERR")=0,DEC2HEX($Q25+$R25+$S25),"ERR"),"")</f>
        <v/>
      </c>
      <c r="U25" s="18"/>
      <c r="V25" s="106" t="str">
        <f>IF($B25=TRUE,IF(AND(ISNUMBER(HEX2DEC($T25)),ISNUMBER(HEX2DEC($U26))),CONCATENATE($T25,$U26),""),"")</f>
        <v/>
      </c>
      <c r="W25" s="108" t="str">
        <f>IF(AND($V25&lt;&gt;"",$C25=TRUE,NOT(AND(OR($D25="HCRAM",$D25="HCROM"),$O25=0))),((ROWS($W$3:$W24)+(-COUNTBLANK($W$3:$W24)))/100)+5,"")</f>
        <v/>
      </c>
      <c r="X25" s="16"/>
    </row>
    <row r="26" spans="1:24" ht="18" customHeight="1" x14ac:dyDescent="0.15">
      <c r="A26" s="9"/>
      <c r="B26" s="135"/>
      <c r="C26" s="135"/>
      <c r="D26" s="137"/>
      <c r="E26" s="137"/>
      <c r="F26" s="137"/>
      <c r="G26" s="147"/>
      <c r="H26" s="19"/>
      <c r="I26" s="33" t="str">
        <f>IF($B25=TRUE,IF($C25=TRUE,"LCiM",""),"")</f>
        <v/>
      </c>
      <c r="J26" s="33" t="str">
        <f ca="1">IF($B25=TRUE,IF((ROW()-1)=$I25,"",IF(COUNTIF($I25:$I$34,"=LCiM")&gt;0,IFERROR(IF(STDEV(INDIRECT(""&amp;ADDRESS(ROW($R25),COLUMN($R25),3)&amp;":"&amp;ADDRESS($I25,COLUMN($R25),3)))=0,"","MCT"),"ERR"),"")),"")</f>
        <v/>
      </c>
      <c r="K26" s="33" t="str">
        <f>IF($B25=TRUE,IF($E25&lt;&gt;"",IF($E25="32K",1,IF($E25="16K",2,IF($E25="8K/T32K",IF($D$35="FRAM71B",1,3),ROW()+30))),ROW()+30),"")</f>
        <v/>
      </c>
      <c r="L26" s="33" t="str">
        <f>IF($B25=TRUE,$F25,"")</f>
        <v/>
      </c>
      <c r="M26" s="33" t="str">
        <f ca="1">IF($B25=TRUE,IF((-1+ROW())=$I25,"",IF(COUNTIF($I25:$I$34,"=LCiM")&gt;0,IFERROR(IF(STDEV(INDIRECT(""&amp;ADDRESS(ROW($K26),COLUMN($K26),3)&amp;":"&amp;ADDRESS(($I25+1),COLUMN($K26),3)))=0,"","MCS"),"ERR"),"")),"")</f>
        <v/>
      </c>
      <c r="N26" s="19"/>
      <c r="O26" s="105"/>
      <c r="P26" s="33" t="str">
        <f>IF($B25=TRUE,DEC2HEX(HEX2DEC("2C000")+($O25*2)+1,5),"")</f>
        <v/>
      </c>
      <c r="Q26" s="29"/>
      <c r="R26" s="27"/>
      <c r="S26" s="27"/>
      <c r="T26" s="28"/>
      <c r="U26" s="33" t="str">
        <f>IF($B25=TRUE,IF(OR($L25="",$L25="SYS"),DEC2HEX($F25,1),"ERR"),"")</f>
        <v/>
      </c>
      <c r="V26" s="107"/>
      <c r="W26" s="109"/>
      <c r="X26" s="19"/>
    </row>
    <row r="27" spans="1:24" ht="18" customHeight="1" x14ac:dyDescent="0.15">
      <c r="A27" s="9"/>
      <c r="B27" s="142" t="b">
        <v>0</v>
      </c>
      <c r="C27" s="142" t="b">
        <v>0</v>
      </c>
      <c r="D27" s="144"/>
      <c r="E27" s="92"/>
      <c r="F27" s="92"/>
      <c r="G27" s="146"/>
      <c r="H27" s="16"/>
      <c r="I27" s="17" t="str">
        <f>IF($B27=TRUE,IFERROR(MATCH("LCiM",$I28:$I$34,0)+ROW()-1,"LLM"),"")</f>
        <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t="str">
        <f>IF($B27=TRUE,ROWS($O$3:$O25)-(COUNTBLANK($O$3:$O25)),"")</f>
        <v/>
      </c>
      <c r="P27" s="32" t="str">
        <f>IF($B27=TRUE,DEC2HEX(HEX2DEC("2C000")+($O27*2)+0,5),"")</f>
        <v/>
      </c>
      <c r="Q27" s="17" t="str">
        <f>IF($B27=TRUE,IF($C27=TRUE,8,0),"")</f>
        <v/>
      </c>
      <c r="R27" s="17" t="str">
        <f>IF($B27=TRUE,IF($J27="",IF(OR($D27="ROM",$D27="HCROM"),4,IF(OR($D27="RAM",$D27="HCRAM"),0,"ERR")),"ERR"),"")</f>
        <v/>
      </c>
      <c r="S27" s="17" t="str">
        <f>IF($B27=TRUE,IF($K27="",IF($E27="32K",1,IF($E27="16K",2,IF($E27="8K/T32K",3,"ERR"))),"ERR"),"")</f>
        <v/>
      </c>
      <c r="T27" s="17" t="str">
        <f>IF($B27=TRUE,IF(COUNTIF($Q27:$S27,"=ERR")=0,DEC2HEX($Q27+$R27+$S27),"ERR"),"")</f>
        <v/>
      </c>
      <c r="U27" s="18"/>
      <c r="V27" s="92" t="str">
        <f>IF($B27=TRUE,IF(AND(ISNUMBER(HEX2DEC($T27)),ISNUMBER(HEX2DEC($U28))),CONCATENATE($T27,$U28),""),"")</f>
        <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t="str">
        <f>IF($B27=TRUE,IF($E27&lt;&gt;"",IF($E27="32K",1,IF($E27="16K",2,IF($E27="8K/T32K",IF($D$35="FRAM71B",1,3),ROW()+30))),ROW()+30),"")</f>
        <v/>
      </c>
      <c r="L28" s="17" t="str">
        <f>IF($B27=TRUE,$F27,"")</f>
        <v/>
      </c>
      <c r="M28" s="17" t="str">
        <f ca="1">IF($B27=TRUE,IF((-1+ROW())=$I27,"",IF(COUNTIF($I27:$I$34,"=LCiM")&gt;0,IFERROR(IF(STDEV(INDIRECT(""&amp;ADDRESS(ROW($K28),COLUMN($K28),3)&amp;":"&amp;ADDRESS(($I27+1),COLUMN($K28),3)))=0,"","MCS"),"ERR"),"")),"")</f>
        <v/>
      </c>
      <c r="N28" s="19"/>
      <c r="O28" s="91"/>
      <c r="P28" s="32" t="str">
        <f>IF($B27=TRUE,DEC2HEX(HEX2DEC("2C000")+($O27*2)+1,5),"")</f>
        <v/>
      </c>
      <c r="Q28" s="29"/>
      <c r="R28" s="27"/>
      <c r="S28" s="27"/>
      <c r="T28" s="28"/>
      <c r="U28" s="17" t="str">
        <f>IF($B27=TRUE,IF(OR($L27="",$L27="SYS"),DEC2HEX($F27,1),"ERR"),"")</f>
        <v/>
      </c>
      <c r="V28" s="93"/>
      <c r="W28" s="95"/>
      <c r="X28" s="19"/>
    </row>
    <row r="29" spans="1:24" ht="18" customHeight="1" x14ac:dyDescent="0.15">
      <c r="A29" s="9"/>
      <c r="B29" s="134" t="b">
        <v>0</v>
      </c>
      <c r="C29" s="134" t="b">
        <v>0</v>
      </c>
      <c r="D29" s="136"/>
      <c r="E29" s="138"/>
      <c r="F29" s="139"/>
      <c r="G29" s="148"/>
      <c r="H29" s="16"/>
      <c r="I29" s="33" t="str">
        <f>IF($B29=TRUE,IFERROR(MATCH("LCiM",$I30:$I$34,0)+ROW()-1,"LLM"),"")</f>
        <v/>
      </c>
      <c r="J29" s="33" t="str">
        <f>IF($B29=TRUE,IF($D29&lt;&gt;"",IF(OR($D29="ROM",$D29="RAM"),"",IF(OR($D29="HCRAM",$D29="HCROM"),IF($O29=0,IF($K30=1,IF($C29=TRUE,"","LLM"),"ICS"),"ICN"),"IVA")),"MVA"),"")</f>
        <v/>
      </c>
      <c r="K29" s="33" t="str">
        <f>IF($B29=TRUE,IF($E29&lt;&gt;"",IF(OR($E29="32K",$E29="16K",$E29="8K/T32K"),"","IVA"),"MVA"),"")</f>
        <v/>
      </c>
      <c r="L29" s="33" t="str">
        <f>IF($B29=TRUE,IF($F29="","MVA",IF(ISNUMBER($F29)=FALSE,"IVA",IF(OR($F29&lt;0,$F29&gt;15)=TRUE,"IVA",IF($F29=2,"RVA",IF(OR($F29=0,$F29=1)=TRUE,"SYS",""))))),"")</f>
        <v/>
      </c>
      <c r="M29" s="33" t="str">
        <f>IF($B29=TRUE,IF($L30&lt;&gt;"",IF(COUNTIF($L$3:$L$34,CONCATENATE("=",$L30))&gt;1,"DMB",""),""),"")</f>
        <v/>
      </c>
      <c r="N29" s="16"/>
      <c r="O29" s="104" t="str">
        <f>IF($B29=TRUE,ROWS($O$3:$O27)-(COUNTBLANK($O$3:$O27)),"")</f>
        <v/>
      </c>
      <c r="P29" s="33" t="str">
        <f>IF($B29=TRUE,DEC2HEX(HEX2DEC("2C000")+($O29*2)+0,5),"")</f>
        <v/>
      </c>
      <c r="Q29" s="33" t="str">
        <f>IF($B29=TRUE,IF($C29=TRUE,8,0),"")</f>
        <v/>
      </c>
      <c r="R29" s="33" t="str">
        <f>IF($B29=TRUE,IF($J29="",IF(OR($D29="ROM",$D29="HCROM"),4,IF(OR($D29="RAM",$D29="HCRAM"),0,"ERR")),"ERR"),"")</f>
        <v/>
      </c>
      <c r="S29" s="33" t="str">
        <f>IF($B29=TRUE,IF($K29="",IF($E29="32K",1,IF($E29="16K",2,IF($E29="8K/T32K",3,"ERR"))),"ERR"),"")</f>
        <v/>
      </c>
      <c r="T29" s="33"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3" t="str">
        <f>IF($B29=TRUE,IF($C29=TRUE,"LCiM",""),"")</f>
        <v/>
      </c>
      <c r="J30" s="33" t="str">
        <f ca="1">IF($B29=TRUE,IF((ROW()-1)=$I29,"",IF(COUNTIF($I29:$I$34,"=LCiM")&gt;0,IFERROR(IF(STDEV(INDIRECT(""&amp;ADDRESS(ROW($R29),COLUMN($R29),3)&amp;":"&amp;ADDRESS($I29,COLUMN($R29),3)))=0,"","MCT"),"ERR"),"")),"")</f>
        <v/>
      </c>
      <c r="K30" s="33" t="str">
        <f>IF($B29=TRUE,IF($E29&lt;&gt;"",IF($E29="32K",1,IF($E29="16K",2,IF($E29="8K/T32K",IF($D$35="FRAM71B",1,3),ROW()+30))),ROW()+30),"")</f>
        <v/>
      </c>
      <c r="L30" s="33" t="str">
        <f>IF($B29=TRUE,$F29,"")</f>
        <v/>
      </c>
      <c r="M30" s="33" t="str">
        <f ca="1">IF($B29=TRUE,IF((-1+ROW())=$I29,"",IF(COUNTIF($I29:$I$34,"=LCiM")&gt;0,IFERROR(IF(STDEV(INDIRECT(""&amp;ADDRESS(ROW($K30),COLUMN($K30),3)&amp;":"&amp;ADDRESS(($I29+1),COLUMN($K30),3)))=0,"","MCS"),"ERR"),"")),"")</f>
        <v/>
      </c>
      <c r="N30" s="19"/>
      <c r="O30" s="105"/>
      <c r="P30" s="33" t="str">
        <f>IF($B29=TRUE,DEC2HEX(HEX2DEC("2C000")+($O29*2)+1,5),"")</f>
        <v/>
      </c>
      <c r="Q30" s="29"/>
      <c r="R30" s="27"/>
      <c r="S30" s="27"/>
      <c r="T30" s="28"/>
      <c r="U30" s="33"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2"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2"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65</v>
      </c>
      <c r="H33" s="16"/>
      <c r="I33" s="33" t="str">
        <f>IF($B33=TRUE,IFERROR(MATCH("LCiM",$I34:$I$34,0)+ROW()-1,"LLM"),"")</f>
        <v/>
      </c>
      <c r="J33" s="33" t="str">
        <f>IF($B33=TRUE,IF($D33&lt;&gt;"",IF(OR($D33="ROM",$D33="RAM"),"",IF(OR($D33="HCRAM",$D33="HCROM"),IF($O33=0,IF($K34=1,IF($C33=TRUE,"","LLM"),"ICS"),"ICN"),"IVA")),"MVA"),"")</f>
        <v/>
      </c>
      <c r="K33" s="33" t="str">
        <f>IF($B33=TRUE,IF($E33&lt;&gt;"",IF(OR($E33="32K",$E33="16K",$E33="8K/T32K"),"","IVA"),"MVA"),"")</f>
        <v/>
      </c>
      <c r="L33" s="33" t="str">
        <f>IF($B33=TRUE,IF($F33="","MVA",IF(ISNUMBER($F33)=FALSE,"IVA",IF(OR($F33&lt;0,$F33&gt;15)=TRUE,"IVA",IF($F33=2,"RVA",IF(OR($F33=0,$F33=1)=TRUE,"SYS",""))))),"")</f>
        <v/>
      </c>
      <c r="M33" s="33" t="str">
        <f>IF($B33=TRUE,IF($L34&lt;&gt;"",IF(COUNTIF($L$3:$L$34,CONCATENATE("=",$L34))&gt;1,"DMB",""),""),"")</f>
        <v/>
      </c>
      <c r="N33" s="16"/>
      <c r="O33" s="104" t="str">
        <f>IF(AND($B33=TRUE,$V33&lt;&gt;""),ROWS($O$3:$O31)-(COUNTBLANK($O$3:$O31)),"")</f>
        <v/>
      </c>
      <c r="P33" s="33" t="str">
        <f>IF($B33=TRUE,DEC2HEX(HEX2DEC("2C000")+($O33*2)+0,5),"")</f>
        <v/>
      </c>
      <c r="Q33" s="33" t="str">
        <f>IF($B33=TRUE,IF($C33=TRUE,8,0),"")</f>
        <v/>
      </c>
      <c r="R33" s="33" t="str">
        <f>IF($B33=TRUE,IF($J33="",IF(OR($D33="ROM",$D33="HCROM"),4,IF(OR($D33="RAM",$D33="HCRAM"),0,"ERR")),"ERR"),"")</f>
        <v/>
      </c>
      <c r="S33" s="33" t="str">
        <f>IF($B33=TRUE,IF($K33="",IF($E33="32K",1,IF($E33="16K",2,IF($E33="8K/T32K",3,"ERR"))),"ERR"),"")</f>
        <v/>
      </c>
      <c r="T33" s="33"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3" t="str">
        <f>IF($B33=TRUE,IF($C33=TRUE,"LCiM",""),"")</f>
        <v/>
      </c>
      <c r="J34" s="33" t="str">
        <f ca="1">IF($B33=TRUE,IF((ROW()-1)=$I33,"",IF(COUNTIF($I33:$I$34,"=LCiM")&gt;0,IFERROR(IF(STDEV(INDIRECT(""&amp;ADDRESS(ROW($R33),COLUMN($R33),3)&amp;":"&amp;ADDRESS($I33,COLUMN($R33),3)))=0,"","MCT"),"ERR"),"")),"")</f>
        <v/>
      </c>
      <c r="K34" s="33" t="str">
        <f>IF($B33=TRUE,IF($E33&lt;&gt;"",IF($E33="32K",1,IF($E33="16K",2,IF($E33="8K/T32K",IF($D$35="FRAM71B",1,3),ROW()+30))),ROW()+30),"")</f>
        <v/>
      </c>
      <c r="L34" s="33" t="str">
        <f>IF($B33=TRUE,$F33,"")</f>
        <v/>
      </c>
      <c r="M34" s="33" t="str">
        <f ca="1">IF($B33=TRUE,IF((-1+ROW())=$I33,"",IF(COUNTIF($I33:$I$34,"=LCiM")&gt;0,IFERROR(IF(STDEV(INDIRECT(""&amp;ADDRESS(ROW($K34),COLUMN($K34),3)&amp;":"&amp;ADDRESS(($I33+1),COLUMN($K34),3)))=0,"","MCS"),"ERR"),"")),"")</f>
        <v/>
      </c>
      <c r="N34" s="19"/>
      <c r="O34" s="116"/>
      <c r="P34" s="33" t="str">
        <f>IF($B33=TRUE,DEC2HEX(HEX2DEC("2C000")+($O33*2)+1,5),"")</f>
        <v/>
      </c>
      <c r="Q34" s="29"/>
      <c r="R34" s="27"/>
      <c r="S34" s="27"/>
      <c r="T34" s="28"/>
      <c r="U34" s="33" t="str">
        <f>IF($B33=TRUE,IF(OR($L33="",$L33="SYS"),DEC2HEX($F33,1),"ERR"),"")</f>
        <v/>
      </c>
      <c r="V34" s="107"/>
      <c r="W34" s="109"/>
      <c r="X34" s="19"/>
    </row>
    <row r="35" spans="1:35" ht="18" customHeight="1" x14ac:dyDescent="0.15">
      <c r="A35" s="9"/>
      <c r="B35" s="128" t="s">
        <v>23</v>
      </c>
      <c r="C35" s="129"/>
      <c r="D35" s="130" t="s">
        <v>40</v>
      </c>
      <c r="E35" s="131"/>
      <c r="F35" s="132" t="s">
        <v>97</v>
      </c>
      <c r="G35" s="133"/>
      <c r="H35" s="22"/>
      <c r="I35" s="17" t="str">
        <f>IF(COUNTIF($I3:$I$34,"=LLM")=0,"","LLM")</f>
        <v/>
      </c>
      <c r="J35" s="17" t="str">
        <f ca="1">IF(COUNTBLANK($J$3:$J$34)=32,"","ERR")</f>
        <v>ERR</v>
      </c>
      <c r="K35" s="17" t="str">
        <f>IF(AND(COUNTIF($K3:$K$34,"=IVA")=0,COUNTIF($K3:$K$34,"=MVA")=0),"","ERR")</f>
        <v>ERR</v>
      </c>
      <c r="L35" s="17" t="str">
        <f>IF(AND(COUNTIF($L3:$L$34,"=IVA")=0,COUNTIF($L3:$L$34,"=MVA")=0,COUNTIF($L3:$L$34,"=RVA")=0),"","ERR")</f>
        <v>ERR</v>
      </c>
      <c r="M35" s="17" t="str">
        <f ca="1">IF(COUNTBLANK($M3:$M$34)=32,"","ERR")</f>
        <v>ERR</v>
      </c>
      <c r="N35" s="24"/>
      <c r="O35" s="40" t="str">
        <f>IF(OR($D$35="FRAM71",$D$35="FRAM71B"),"","IMO")</f>
        <v/>
      </c>
      <c r="P35" s="27"/>
      <c r="Q35" s="28"/>
      <c r="R35" s="26" t="str">
        <f>IF(COUNTIF($R3:$R$34,"=ERR")=0,"","ERR")</f>
        <v>ERR</v>
      </c>
      <c r="S35" s="17" t="str">
        <f>IF(COUNTIF($S3:$S$34,"=ERR")=0,"","ERR")</f>
        <v>ERR</v>
      </c>
      <c r="T35" s="17" t="str">
        <f>IF(COUNTIF($T3:$T$34,"=ERR")=0,"","ERR")</f>
        <v>ERR</v>
      </c>
      <c r="U35" s="17" t="str">
        <f>IF(COUNTIF($U3:$U$34,"=ERR")=0,"","ERR")</f>
        <v>ERR</v>
      </c>
      <c r="V35" s="23" t="str">
        <f ca="1">IF(AND(COUNTBLANK($I$35:$M$35)=5,COUNTBLANK($O$35:$U$35)=7),"","ERR")</f>
        <v>ERR</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ERROR</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1:G1"/>
    <mergeCell ref="I1:M1"/>
    <mergeCell ref="O1:W1"/>
    <mergeCell ref="B3:B4"/>
    <mergeCell ref="C3:C4"/>
    <mergeCell ref="D3:D4"/>
    <mergeCell ref="E3:E4"/>
    <mergeCell ref="F3:F4"/>
    <mergeCell ref="G3:G4"/>
    <mergeCell ref="O3:O4"/>
    <mergeCell ref="V3:V4"/>
    <mergeCell ref="W3:W4"/>
    <mergeCell ref="B5:B6"/>
    <mergeCell ref="C5:C6"/>
    <mergeCell ref="D5:D6"/>
    <mergeCell ref="E5:E6"/>
    <mergeCell ref="F5:F6"/>
    <mergeCell ref="G5:G6"/>
    <mergeCell ref="O5:O6"/>
    <mergeCell ref="V5:V6"/>
    <mergeCell ref="W5:W6"/>
    <mergeCell ref="B7:B8"/>
    <mergeCell ref="C7:C8"/>
    <mergeCell ref="D7:D8"/>
    <mergeCell ref="E7:E8"/>
    <mergeCell ref="F7:F8"/>
    <mergeCell ref="G7:G8"/>
    <mergeCell ref="O7:O8"/>
    <mergeCell ref="V7:V8"/>
    <mergeCell ref="W7:W8"/>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13:B14"/>
    <mergeCell ref="C13:C14"/>
    <mergeCell ref="D13:D14"/>
    <mergeCell ref="E13:E14"/>
    <mergeCell ref="F13:F14"/>
    <mergeCell ref="G13:G14"/>
    <mergeCell ref="O13:O14"/>
    <mergeCell ref="V13:V14"/>
    <mergeCell ref="W13:W14"/>
    <mergeCell ref="B15:B16"/>
    <mergeCell ref="C15:C16"/>
    <mergeCell ref="D15:D16"/>
    <mergeCell ref="E15:E16"/>
    <mergeCell ref="F15:F16"/>
    <mergeCell ref="G15:G16"/>
    <mergeCell ref="O15:O16"/>
    <mergeCell ref="V15:V16"/>
    <mergeCell ref="W15:W16"/>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21:B22"/>
    <mergeCell ref="C21:C22"/>
    <mergeCell ref="D21:D22"/>
    <mergeCell ref="E21:E22"/>
    <mergeCell ref="F21:F22"/>
    <mergeCell ref="G21:G22"/>
    <mergeCell ref="O21:O22"/>
    <mergeCell ref="V21:V22"/>
    <mergeCell ref="W21:W22"/>
    <mergeCell ref="B23:B24"/>
    <mergeCell ref="C23:C24"/>
    <mergeCell ref="D23:D24"/>
    <mergeCell ref="E23:E24"/>
    <mergeCell ref="F23:F24"/>
    <mergeCell ref="G23:G24"/>
    <mergeCell ref="O23:O24"/>
    <mergeCell ref="V23:V24"/>
    <mergeCell ref="W23:W24"/>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9:B30"/>
    <mergeCell ref="C29:C30"/>
    <mergeCell ref="D29:D30"/>
    <mergeCell ref="E29:E30"/>
    <mergeCell ref="F29:F30"/>
    <mergeCell ref="G29:G30"/>
    <mergeCell ref="O29:O30"/>
    <mergeCell ref="V29:V30"/>
    <mergeCell ref="W29:W30"/>
    <mergeCell ref="B31:B32"/>
    <mergeCell ref="C31:C32"/>
    <mergeCell ref="D31:D32"/>
    <mergeCell ref="E31:E32"/>
    <mergeCell ref="F31:F32"/>
    <mergeCell ref="G31:G32"/>
    <mergeCell ref="O31:O32"/>
    <mergeCell ref="V31:V32"/>
    <mergeCell ref="W31:W32"/>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s>
  <dataValidations count="6">
    <dataValidation type="list" allowBlank="1" showInputMessage="1" showErrorMessage="1" sqref="F3:F34" xr:uid="{6167021D-0D96-E04D-BC24-CC991DC59B2F}">
      <formula1>"0,1,2,3,4,5,6,7,8,9,10,11,12,13,14,15"</formula1>
    </dataValidation>
    <dataValidation type="list" allowBlank="1" showInputMessage="1" showErrorMessage="1" sqref="B5:B34" xr:uid="{2ADB187D-EA76-E14B-87C1-C68A5A390683}">
      <formula1>"0,1"</formula1>
    </dataValidation>
    <dataValidation type="list" allowBlank="1" showDropDown="1" showInputMessage="1" showErrorMessage="1" sqref="B3:C34" xr:uid="{212FA031-26C2-DA49-AAEE-57D0FA8EFB3A}">
      <formula1>"0,1"</formula1>
    </dataValidation>
    <dataValidation type="list" allowBlank="1" showInputMessage="1" showErrorMessage="1" sqref="E3:E34" xr:uid="{9979663D-992B-F94A-8047-475BAAA74569}">
      <formula1>"32K,16K,8K/T32K"</formula1>
    </dataValidation>
    <dataValidation type="list" allowBlank="1" showInputMessage="1" showErrorMessage="1" sqref="D35:E35" xr:uid="{27A6007B-4412-0E44-A9CB-95A66F8C3312}">
      <formula1>"FRAM71B,FRAM71"</formula1>
    </dataValidation>
    <dataValidation type="list" allowBlank="1" showInputMessage="1" showErrorMessage="1" sqref="D3:D34" xr:uid="{BDD106CE-98EA-AC4A-AE5E-338A3296B434}">
      <formula1>"RAM,ROM,HCRAM,HCROM"</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6150"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6151"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6152"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6153"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6154"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6155"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6156"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6157"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6158"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6159"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6160"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6161"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6162"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6163"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6164"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6165"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6166"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6167"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6168"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6169"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6170"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6171"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6172"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6173"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6174"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6175"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6176"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1469-4573-F147-9683-48AC5054E30E}">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1</v>
      </c>
      <c r="D3" s="144" t="s">
        <v>29</v>
      </c>
      <c r="E3" s="92" t="s">
        <v>30</v>
      </c>
      <c r="F3" s="92">
        <v>3</v>
      </c>
      <c r="G3" s="146" t="s">
        <v>41</v>
      </c>
      <c r="H3" s="16"/>
      <c r="I3" s="17">
        <f>IF($B3=TRUE,IFERROR(MATCH("LCiM",$I4:$I$34,0)+ROW()-1,"LLM"),"")</f>
        <v>3</v>
      </c>
      <c r="J3" s="17" t="str">
        <f>IF($B3=TRUE,IF($D3&lt;&gt;"",IF(OR($D3="ROM",$D3="RAM"),"",IF(OR($D3="HCRAM",$D3="HCROM"),IF($O3=0,IF(OR($E3="32K",AND($E3="8K/T32K",$D$35="FRAM71B")),IF($C3=TRUE,"","LLM"),"ICS"),"ICN"),"IVA")),"MVA"),"")</f>
        <v>ICS</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0" t="str">
        <f>IF($B3=TRUE,DEC2HEX(HEX2DEC("2C000")+($O3*2)+0,5),"")</f>
        <v>2C000</v>
      </c>
      <c r="Q3" s="17">
        <f>IF($B3=TRUE,IF($C3=TRUE,8,0),"")</f>
        <v>8</v>
      </c>
      <c r="R3" s="17" t="str">
        <f>IF($B3=TRUE,IF($J3="",IF(OR($D3="ROM",$D3="HCROM"),4,IF(OR($D3="RAM",$D3="HCRAM"),0,"ERR")),"ERR"),"")</f>
        <v>ERR</v>
      </c>
      <c r="S3" s="17">
        <f>IF($B3=TRUE,IF($K3="",IF($E3="32K",1,IF($E3="16K",2,IF($E3="8K/T32K",3,"ERR"))),"ERR"),"")</f>
        <v>2</v>
      </c>
      <c r="T3" s="17" t="str">
        <f>IF($B3=TRUE,IF(COUNTIF($Q3:$S3,"=ERR")=0,DEC2HEX($Q3+$R3+$S3),"ERR"),"")</f>
        <v>ERR</v>
      </c>
      <c r="U3" s="18"/>
      <c r="V3" s="92" t="str">
        <f>IF($B3=TRUE,IF(AND(ISNUMBER(HEX2DEC($T3)),ISNUMBER(HEX2DEC($U4))),CONCATENATE($T3,$U4),""),"")</f>
        <v/>
      </c>
      <c r="W3" s="94" t="str">
        <f>IF(AND($V3&lt;&gt;"",$C3=TRUE,NOT(AND(OR($D3="HCRAM",$D3="HCROM"),$O3=0))),5,"")</f>
        <v/>
      </c>
      <c r="X3" s="16"/>
    </row>
    <row r="4" spans="1:35" ht="18" customHeight="1" x14ac:dyDescent="0.15">
      <c r="A4" s="9"/>
      <c r="B4" s="142"/>
      <c r="C4" s="143"/>
      <c r="D4" s="144"/>
      <c r="E4" s="145"/>
      <c r="F4" s="145"/>
      <c r="G4" s="147"/>
      <c r="H4" s="19"/>
      <c r="I4" s="17" t="str">
        <f>IF($B3=TRUE,IF($C3=TRUE,"LCiM",""),"")</f>
        <v>LCiM</v>
      </c>
      <c r="J4" s="17" t="str">
        <f ca="1">IF($B3=TRUE,IF((ROW()-1)=$I3,"",IF(COUNTIF($I3:$I$34,"=LCiM")&gt;0,IFERROR(IF(STDEV(INDIRECT(""&amp;ADDRESS(ROW($R3),COLUMN($R3),3)&amp;":"&amp;ADDRESS($I3,COLUMN($R3),3)))=0,"","MCT"),"ERR"),"")),"")</f>
        <v/>
      </c>
      <c r="K4" s="17">
        <f>IF($B3=TRUE,IF($E3&lt;&gt;"",IF($E3="32K",1,IF($E3="16K",2,IF($E3="8K/T32K",IF($D$35="FRAM71B",1,3),ROW()+30))),ROW()+30),"")</f>
        <v>2</v>
      </c>
      <c r="L4" s="17">
        <f>IF($B3=TRUE,$F3,"")</f>
        <v>3</v>
      </c>
      <c r="M4" s="17" t="str">
        <f ca="1">IF($B3=TRUE,IF((-1+ROW())=$I3,"",IF(COUNTIF($I3:$I$34,"=LCiM")&gt;0,IFERROR(IF(STDEV(INDIRECT(""&amp;ADDRESS(ROW($K4),COLUMN($K4),3)&amp;":"&amp;ADDRESS(($I3+1),COLUMN($K4),3)))=0,"","MCS"),"ERR"),"")),"")</f>
        <v/>
      </c>
      <c r="N4" s="19"/>
      <c r="O4" s="91"/>
      <c r="P4" s="30"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31</v>
      </c>
      <c r="E5" s="138" t="s">
        <v>27</v>
      </c>
      <c r="F5" s="139">
        <v>4</v>
      </c>
      <c r="G5" s="148" t="s">
        <v>42</v>
      </c>
      <c r="H5" s="16"/>
      <c r="I5" s="31">
        <f>IF($B5=TRUE,IFERROR(MATCH("LCiM",$I6:$I$34,0)+ROW()-1,"LLM"),"")</f>
        <v>5</v>
      </c>
      <c r="J5" s="31" t="str">
        <f>IF($B5=TRUE,IF($D5&lt;&gt;"",IF(OR($D5="ROM",$D5="RAM"),"",IF(OR($D5="HCRAM",$D5="HCROM"),IF($O5=0,IF($K6=1,IF($C5=TRUE,"","LLM"),"ICS"),"ICN"),"IVA")),"MVA"),"")</f>
        <v>ICN</v>
      </c>
      <c r="K5" s="31" t="str">
        <f>IF($B5=TRUE,IF($E5&lt;&gt;"",IF(OR($E5="32K",$E5="16K",$E5="8K/T32K"),"","IVA"),"MVA"),"")</f>
        <v/>
      </c>
      <c r="L5" s="31" t="str">
        <f>IF($B5=TRUE,IF($F5="","MVA",IF(ISNUMBER($F5)=FALSE,"IVA",IF(OR($F5&lt;0,$F5&gt;15)=TRUE,"IVA",IF($F5=2,"RVA",IF(OR($F5=0,$F5=1)=TRUE,"SYS",""))))),"")</f>
        <v/>
      </c>
      <c r="M5" s="31" t="str">
        <f>IF($B5=TRUE,IF($L6&lt;&gt;"",IF(COUNTIF($L$3:$L$34,CONCATENATE("=",$L6))&gt;1,"DMB",""),""),"")</f>
        <v/>
      </c>
      <c r="N5" s="16"/>
      <c r="O5" s="104">
        <f>IF($B5=TRUE,ROWS($O$3:$O3)-(COUNTBLANK($O$3:$O3)),"")</f>
        <v>1</v>
      </c>
      <c r="P5" s="31" t="str">
        <f>IF($B5=TRUE,DEC2HEX(HEX2DEC("2C000")+($O5*2)+0,5),"")</f>
        <v>2C002</v>
      </c>
      <c r="Q5" s="31">
        <f>IF($B5=TRUE,IF($C5=TRUE,8,0),"")</f>
        <v>8</v>
      </c>
      <c r="R5" s="31" t="str">
        <f>IF($B5=TRUE,IF($J5="",IF(OR($D5="ROM",$D5="HCROM"),4,IF(OR($D5="RAM",$D5="HCRAM"),0,"ERR")),"ERR"),"")</f>
        <v>ERR</v>
      </c>
      <c r="S5" s="31">
        <f>IF($B5=TRUE,IF($K5="",IF($E5="32K",1,IF($E5="16K",2,IF($E5="8K/T32K",3,"ERR"))),"ERR"),"")</f>
        <v>1</v>
      </c>
      <c r="T5" s="31" t="str">
        <f>IF($B5=TRUE,IF(COUNTIF($Q5:$S5,"=ERR")=0,DEC2HEX($Q5+$R5+$S5),"ERR"),"")</f>
        <v>ERR</v>
      </c>
      <c r="U5" s="18"/>
      <c r="V5" s="106" t="str">
        <f>IF($B5=TRUE,IF(AND(ISNUMBER(HEX2DEC($T5)),ISNUMBER(HEX2DEC($U6))),CONCATENATE($T5,$U6),""),"")</f>
        <v/>
      </c>
      <c r="W5" s="108" t="str">
        <f>IF(AND($V5&lt;&gt;"",$C5=TRUE,NOT(AND(OR($D5="HCRAM",$D5="HCROM"),$O5=0))),((ROWS($W$3:$W4)+(-COUNTBLANK($W$3:$W4)))/100)+5,"")</f>
        <v/>
      </c>
      <c r="X5" s="16"/>
    </row>
    <row r="6" spans="1:35" ht="18" customHeight="1" x14ac:dyDescent="0.15">
      <c r="A6" s="9"/>
      <c r="B6" s="135"/>
      <c r="C6" s="135"/>
      <c r="D6" s="137"/>
      <c r="E6" s="137"/>
      <c r="F6" s="137"/>
      <c r="G6" s="147"/>
      <c r="H6" s="19"/>
      <c r="I6" s="31" t="str">
        <f>IF($B5=TRUE,IF($C5=TRUE,"LCiM",""),"")</f>
        <v>LCiM</v>
      </c>
      <c r="J6" s="31" t="str">
        <f ca="1">IF($B5=TRUE,IF((ROW()-1)=$I5,"",IF(COUNTIF($I5:$I$34,"=LCiM")&gt;0,IFERROR(IF(STDEV(INDIRECT(""&amp;ADDRESS(ROW($R5),COLUMN($R5),3)&amp;":"&amp;ADDRESS($I5,COLUMN($R5),3)))=0,"","MCT"),"ERR"),"")),"")</f>
        <v/>
      </c>
      <c r="K6" s="31">
        <f>IF($B5=TRUE,IF($E5&lt;&gt;"",IF($E5="32K",1,IF($E5="16K",2,IF($E5="8K/T32K",IF($D$35="FRAM71B",1,3),ROW()+30))),ROW()+30),"")</f>
        <v>1</v>
      </c>
      <c r="L6" s="31">
        <f>IF($B5=TRUE,$F5,"")</f>
        <v>4</v>
      </c>
      <c r="M6" s="31" t="str">
        <f ca="1">IF($B5=TRUE,IF((-1+ROW())=$I5,"",IF(COUNTIF($I5:$I$34,"=LCiM")&gt;0,IFERROR(IF(STDEV(INDIRECT(""&amp;ADDRESS(ROW($K6),COLUMN($K6),3)&amp;":"&amp;ADDRESS(($I5+1),COLUMN($K6),3)))=0,"","MCS"),"ERR"),"")),"")</f>
        <v/>
      </c>
      <c r="N6" s="19"/>
      <c r="O6" s="105"/>
      <c r="P6" s="31" t="str">
        <f>IF($B5=TRUE,DEC2HEX(HEX2DEC("2C000")+($O5*2)+1,5),"")</f>
        <v>2C003</v>
      </c>
      <c r="Q6" s="29"/>
      <c r="R6" s="27"/>
      <c r="S6" s="27"/>
      <c r="T6" s="28"/>
      <c r="U6" s="31" t="str">
        <f>IF($B5=TRUE,IF(OR($L5="",$L5="SYS"),DEC2HEX($F5,1),"ERR"),"")</f>
        <v>4</v>
      </c>
      <c r="V6" s="107"/>
      <c r="W6" s="109"/>
      <c r="X6" s="19"/>
    </row>
    <row r="7" spans="1:35" ht="18" customHeight="1" x14ac:dyDescent="0.15">
      <c r="A7" s="9"/>
      <c r="B7" s="142" t="b">
        <v>1</v>
      </c>
      <c r="C7" s="142" t="b">
        <v>1</v>
      </c>
      <c r="D7" s="144"/>
      <c r="E7" s="92"/>
      <c r="F7" s="92"/>
      <c r="G7" s="146" t="s">
        <v>43</v>
      </c>
      <c r="H7" s="16"/>
      <c r="I7" s="17">
        <f>IF($B7=TRUE,IFERROR(MATCH("LCiM",$I8:$I$34,0)+ROW()-1,"LLM"),"")</f>
        <v>7</v>
      </c>
      <c r="J7" s="17" t="str">
        <f>IF($B7=TRUE,IF($D7&lt;&gt;"",IF(OR($D7="ROM",$D7="RAM"),"",IF(OR($D7="HCRAM",$D7="HCROM"),IF($O7=0,IF($K8=1,IF($C7=TRUE,"","LLM"),"ICS"),"ICN"),"IVA")),"MVA"),"")</f>
        <v>MVA</v>
      </c>
      <c r="K7" s="17" t="str">
        <f>IF($B7=TRUE,IF($E7&lt;&gt;"",IF(OR($E7="32K",$E7="16K",$E7="8K/T32K"),"","IVA"),"MVA"),"")</f>
        <v>MVA</v>
      </c>
      <c r="L7" s="17" t="str">
        <f>IF($B7=TRUE,IF($F7="","MVA",IF(ISNUMBER($F7)=FALSE,"IVA",IF(OR($F7&lt;0,$F7&gt;15)=TRUE,"IVA",IF($F7=2,"RVA",IF(OR($F7=0,$F7=1)=TRUE,"SYS",""))))),"")</f>
        <v>MVA</v>
      </c>
      <c r="M7" s="17" t="str">
        <f>IF($B7=TRUE,IF($L8&lt;&gt;"",IF(COUNTIF($L$3:$L$34,CONCATENATE("=",$L8))&gt;1,"DMB",""),""),"")</f>
        <v>DMB</v>
      </c>
      <c r="N7" s="16"/>
      <c r="O7" s="90">
        <f>IF($B7=TRUE,ROWS($O$3:$O5)-(COUNTBLANK($O$3:$O5)),"")</f>
        <v>2</v>
      </c>
      <c r="P7" s="30" t="str">
        <f>IF($B7=TRUE,DEC2HEX(HEX2DEC("2C000")+($O7*2)+0,5),"")</f>
        <v>2C004</v>
      </c>
      <c r="Q7" s="17">
        <f>IF($B7=TRUE,IF($C7=TRUE,8,0),"")</f>
        <v>8</v>
      </c>
      <c r="R7" s="17" t="str">
        <f>IF($B7=TRUE,IF($J7="",IF(OR($D7="ROM",$D7="HCROM"),4,IF(OR($D7="RAM",$D7="HCRAM"),0,"ERR")),"ERR"),"")</f>
        <v>ERR</v>
      </c>
      <c r="S7" s="17" t="str">
        <f>IF($B7=TRUE,IF($K7="",IF($E7="32K",1,IF($E7="16K",2,IF($E7="8K/T32K",3,"ERR"))),"ERR"),"")</f>
        <v>ERR</v>
      </c>
      <c r="T7" s="17" t="str">
        <f>IF($B7=TRUE,IF(COUNTIF($Q7:$S7,"=ERR")=0,DEC2HEX($Q7+$R7+$S7),"ERR"),"")</f>
        <v>ERR</v>
      </c>
      <c r="U7" s="18"/>
      <c r="V7" s="92" t="str">
        <f>IF($B7=TRUE,IF(AND(ISNUMBER(HEX2DEC($T7)),ISNUMBER(HEX2DEC($U8))),CONCATENATE($T7,$U8),""),"")</f>
        <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LCiM</v>
      </c>
      <c r="J8" s="17" t="str">
        <f ca="1">IF($B7=TRUE,IF((ROW()-1)=$I7,"",IF(COUNTIF($I7:$I$34,"=LCiM")&gt;0,IFERROR(IF(STDEV(INDIRECT(""&amp;ADDRESS(ROW($R7),COLUMN($R7),3)&amp;":"&amp;ADDRESS($I7,COLUMN($R7),3)))=0,"","MCT"),"ERR"),"")),"")</f>
        <v/>
      </c>
      <c r="K8" s="17">
        <f>IF($B7=TRUE,IF($E7&lt;&gt;"",IF($E7="32K",1,IF($E7="16K",2,IF($E7="8K/T32K",IF($D$35="FRAM71B",1,3),ROW()+30))),ROW()+30),"")</f>
        <v>38</v>
      </c>
      <c r="L8" s="17">
        <f>IF($B7=TRUE,$F7,"")</f>
        <v>0</v>
      </c>
      <c r="M8" s="17" t="str">
        <f ca="1">IF($B7=TRUE,IF((-1+ROW())=$I7,"",IF(COUNTIF($I7:$I$34,"=LCiM")&gt;0,IFERROR(IF(STDEV(INDIRECT(""&amp;ADDRESS(ROW($K8),COLUMN($K8),3)&amp;":"&amp;ADDRESS(($I7+1),COLUMN($K8),3)))=0,"","MCS"),"ERR"),"")),"")</f>
        <v/>
      </c>
      <c r="N8" s="19"/>
      <c r="O8" s="91"/>
      <c r="P8" s="30" t="str">
        <f>IF($B7=TRUE,DEC2HEX(HEX2DEC("2C000")+($O7*2)+1,5),"")</f>
        <v>2C005</v>
      </c>
      <c r="Q8" s="29"/>
      <c r="R8" s="27"/>
      <c r="S8" s="27"/>
      <c r="T8" s="28"/>
      <c r="U8" s="17" t="str">
        <f>IF($B7=TRUE,IF(OR($L7="",$L7="SYS"),DEC2HEX($F7,1),"ERR"),"")</f>
        <v>ERR</v>
      </c>
      <c r="V8" s="93"/>
      <c r="W8" s="95"/>
      <c r="X8" s="19"/>
    </row>
    <row r="9" spans="1:35" ht="18" customHeight="1" x14ac:dyDescent="0.15">
      <c r="A9" s="9"/>
      <c r="B9" s="134" t="b">
        <v>1</v>
      </c>
      <c r="C9" s="134" t="b">
        <v>1</v>
      </c>
      <c r="D9" s="136"/>
      <c r="E9" s="138" t="s">
        <v>27</v>
      </c>
      <c r="F9" s="139">
        <v>5</v>
      </c>
      <c r="G9" s="148" t="s">
        <v>44</v>
      </c>
      <c r="H9" s="16"/>
      <c r="I9" s="31">
        <f>IF($B9=TRUE,IFERROR(MATCH("LCiM",$I10:$I$34,0)+ROW()-1,"LLM"),"")</f>
        <v>9</v>
      </c>
      <c r="J9" s="31" t="str">
        <f>IF($B9=TRUE,IF($D9&lt;&gt;"",IF(OR($D9="ROM",$D9="RAM"),"",IF(OR($D9="HCRAM",$D9="HCROM"),IF($O9=0,IF($K10=1,IF($C9=TRUE,"","LLM"),"ICS"),"ICN"),"IVA")),"MVA"),"")</f>
        <v>MVA</v>
      </c>
      <c r="K9" s="31" t="str">
        <f>IF($B9=TRUE,IF($E9&lt;&gt;"",IF(OR($E9="32K",$E9="16K",$E9="8K/T32K"),"","IVA"),"MVA"),"")</f>
        <v/>
      </c>
      <c r="L9" s="31" t="str">
        <f>IF($B9=TRUE,IF($F9="","MVA",IF(ISNUMBER($F9)=FALSE,"IVA",IF(OR($F9&lt;0,$F9&gt;15)=TRUE,"IVA",IF($F9=2,"RVA",IF(OR($F9=0,$F9=1)=TRUE,"SYS",""))))),"")</f>
        <v/>
      </c>
      <c r="M9" s="31" t="str">
        <f>IF($B9=TRUE,IF($L10&lt;&gt;"",IF(COUNTIF($L$3:$L$34,CONCATENATE("=",$L10))&gt;1,"DMB",""),""),"")</f>
        <v/>
      </c>
      <c r="N9" s="16"/>
      <c r="O9" s="104">
        <f>IF($B9=TRUE,ROWS($O$3:$O7)-(COUNTBLANK($O$3:$O7)),"")</f>
        <v>3</v>
      </c>
      <c r="P9" s="31" t="str">
        <f>IF($B9=TRUE,DEC2HEX(HEX2DEC("2C000")+($O9*2)+0,5),"")</f>
        <v>2C006</v>
      </c>
      <c r="Q9" s="31">
        <f>IF($B9=TRUE,IF($C9=TRUE,8,0),"")</f>
        <v>8</v>
      </c>
      <c r="R9" s="31" t="str">
        <f>IF($B9=TRUE,IF($J9="",IF(OR($D9="ROM",$D9="HCROM"),4,IF(OR($D9="RAM",$D9="HCRAM"),0,"ERR")),"ERR"),"")</f>
        <v>ERR</v>
      </c>
      <c r="S9" s="31">
        <f>IF($B9=TRUE,IF($K9="",IF($E9="32K",1,IF($E9="16K",2,IF($E9="8K/T32K",3,"ERR"))),"ERR"),"")</f>
        <v>1</v>
      </c>
      <c r="T9" s="31" t="str">
        <f>IF($B9=TRUE,IF(COUNTIF($Q9:$S9,"=ERR")=0,DEC2HEX($Q9+$R9+$S9),"ERR"),"")</f>
        <v>ERR</v>
      </c>
      <c r="U9" s="18"/>
      <c r="V9" s="106" t="str">
        <f>IF($B9=TRUE,IF(AND(ISNUMBER(HEX2DEC($T9)),ISNUMBER(HEX2DEC($U10))),CONCATENATE($T9,$U10),""),"")</f>
        <v/>
      </c>
      <c r="W9" s="108" t="str">
        <f>IF(AND($V9&lt;&gt;"",$C9=TRUE,NOT(AND(OR($D9="HCRAM",$D9="HCROM"),$O9=0))),((ROWS($W$3:$W8)+(-COUNTBLANK($W$3:$W8)))/100)+5,"")</f>
        <v/>
      </c>
      <c r="X9" s="16"/>
    </row>
    <row r="10" spans="1:35" ht="18" customHeight="1" x14ac:dyDescent="0.15">
      <c r="A10" s="9"/>
      <c r="B10" s="135"/>
      <c r="C10" s="135"/>
      <c r="D10" s="137"/>
      <c r="E10" s="137"/>
      <c r="F10" s="137"/>
      <c r="G10" s="147"/>
      <c r="H10" s="19"/>
      <c r="I10" s="31" t="str">
        <f>IF($B9=TRUE,IF($C9=TRUE,"LCiM",""),"")</f>
        <v>LCiM</v>
      </c>
      <c r="J10" s="31" t="str">
        <f ca="1">IF($B9=TRUE,IF((ROW()-1)=$I9,"",IF(COUNTIF($I9:$I$34,"=LCiM")&gt;0,IFERROR(IF(STDEV(INDIRECT(""&amp;ADDRESS(ROW($R9),COLUMN($R9),3)&amp;":"&amp;ADDRESS($I9,COLUMN($R9),3)))=0,"","MCT"),"ERR"),"")),"")</f>
        <v/>
      </c>
      <c r="K10" s="31">
        <f>IF($B9=TRUE,IF($E9&lt;&gt;"",IF($E9="32K",1,IF($E9="16K",2,IF($E9="8K/T32K",IF($D$35="FRAM71B",1,3),ROW()+30))),ROW()+30),"")</f>
        <v>1</v>
      </c>
      <c r="L10" s="31">
        <f>IF($B9=TRUE,$F9,"")</f>
        <v>5</v>
      </c>
      <c r="M10" s="31" t="str">
        <f ca="1">IF($B9=TRUE,IF((-1+ROW())=$I9,"",IF(COUNTIF($I9:$I$34,"=LCiM")&gt;0,IFERROR(IF(STDEV(INDIRECT(""&amp;ADDRESS(ROW($K10),COLUMN($K10),3)&amp;":"&amp;ADDRESS(($I9+1),COLUMN($K10),3)))=0,"","MCS"),"ERR"),"")),"")</f>
        <v/>
      </c>
      <c r="N10" s="19"/>
      <c r="O10" s="105"/>
      <c r="P10" s="31" t="str">
        <f>IF($B9=TRUE,DEC2HEX(HEX2DEC("2C000")+($O9*2)+1,5),"")</f>
        <v>2C007</v>
      </c>
      <c r="Q10" s="29"/>
      <c r="R10" s="27"/>
      <c r="S10" s="27"/>
      <c r="T10" s="28"/>
      <c r="U10" s="31" t="str">
        <f>IF($B9=TRUE,IF(OR($L9="",$L9="SYS"),DEC2HEX($F9,1),"ERR"),"")</f>
        <v>5</v>
      </c>
      <c r="V10" s="107"/>
      <c r="W10" s="109"/>
      <c r="X10" s="19"/>
    </row>
    <row r="11" spans="1:35" ht="18" customHeight="1" x14ac:dyDescent="0.15">
      <c r="A11" s="9"/>
      <c r="B11" s="142" t="b">
        <v>1</v>
      </c>
      <c r="C11" s="142" t="b">
        <v>1</v>
      </c>
      <c r="D11" s="144" t="s">
        <v>26</v>
      </c>
      <c r="E11" s="92"/>
      <c r="F11" s="92">
        <v>6</v>
      </c>
      <c r="G11" s="146" t="s">
        <v>45</v>
      </c>
      <c r="H11" s="16"/>
      <c r="I11" s="17">
        <f>IF($B11=TRUE,IFERROR(MATCH("LCiM",$I12:$I$34,0)+ROW()-1,"LLM"),"")</f>
        <v>11</v>
      </c>
      <c r="J11" s="17" t="str">
        <f>IF($B11=TRUE,IF($D11&lt;&gt;"",IF(OR($D11="ROM",$D11="RAM"),"",IF(OR($D11="HCRAM",$D11="HCROM"),IF($O11=0,IF($K12=1,IF($C11=TRUE,"","LLM"),"ICS"),"ICN"),"IVA")),"MVA"),"")</f>
        <v/>
      </c>
      <c r="K11" s="17" t="str">
        <f>IF($B11=TRUE,IF($E11&lt;&gt;"",IF(OR($E11="32K",$E11="16K",$E11="8K/T32K"),"","IVA"),"MVA"),"")</f>
        <v>MVA</v>
      </c>
      <c r="L11" s="17" t="str">
        <f>IF($B11=TRUE,IF($F11="","MVA",IF(ISNUMBER($F11)=FALSE,"IVA",IF(OR($F11&lt;0,$F11&gt;15)=TRUE,"IVA",IF($F11=2,"RVA",IF(OR($F11=0,$F11=1)=TRUE,"SYS",""))))),"")</f>
        <v/>
      </c>
      <c r="M11" s="17" t="str">
        <f>IF($B11=TRUE,IF($L12&lt;&gt;"",IF(COUNTIF($L$3:$L$34,CONCATENATE("=",$L12))&gt;1,"DMB",""),""),"")</f>
        <v/>
      </c>
      <c r="N11" s="16"/>
      <c r="O11" s="90">
        <f>IF($B11=TRUE,ROWS($O$3:$O9)-(COUNTBLANK($O$3:$O9)),"")</f>
        <v>4</v>
      </c>
      <c r="P11" s="30" t="str">
        <f>IF($B11=TRUE,DEC2HEX(HEX2DEC("2C000")+($O11*2)+0,5),"")</f>
        <v>2C008</v>
      </c>
      <c r="Q11" s="17">
        <f>IF($B11=TRUE,IF($C11=TRUE,8,0),"")</f>
        <v>8</v>
      </c>
      <c r="R11" s="17">
        <f>IF($B11=TRUE,IF($J11="",IF(OR($D11="ROM",$D11="HCROM"),4,IF(OR($D11="RAM",$D11="HCRAM"),0,"ERR")),"ERR"),"")</f>
        <v>4</v>
      </c>
      <c r="S11" s="17" t="str">
        <f>IF($B11=TRUE,IF($K11="",IF($E11="32K",1,IF($E11="16K",2,IF($E11="8K/T32K",3,"ERR"))),"ERR"),"")</f>
        <v>ERR</v>
      </c>
      <c r="T11" s="17" t="str">
        <f>IF($B11=TRUE,IF(COUNTIF($Q11:$S11,"=ERR")=0,DEC2HEX($Q11+$R11+$S11),"ERR"),"")</f>
        <v>ERR</v>
      </c>
      <c r="U11" s="18"/>
      <c r="V11" s="92" t="str">
        <f>IF($B11=TRUE,IF(AND(ISNUMBER(HEX2DEC($T11)),ISNUMBER(HEX2DEC($U12))),CONCATENATE($T11,$U12),""),"")</f>
        <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LCiM</v>
      </c>
      <c r="J12" s="17" t="str">
        <f ca="1">IF($B11=TRUE,IF((ROW()-1)=$I11,"",IF(COUNTIF($I11:$I$34,"=LCiM")&gt;0,IFERROR(IF(STDEV(INDIRECT(""&amp;ADDRESS(ROW($R11),COLUMN($R11),3)&amp;":"&amp;ADDRESS($I11,COLUMN($R11),3)))=0,"","MCT"),"ERR"),"")),"")</f>
        <v/>
      </c>
      <c r="K12" s="17">
        <f>IF($B11=TRUE,IF($E11&lt;&gt;"",IF($E11="32K",1,IF($E11="16K",2,IF($E11="8K/T32K",IF($D$35="FRAM71B",1,3),ROW()+30))),ROW()+30),"")</f>
        <v>42</v>
      </c>
      <c r="L12" s="17">
        <f>IF($B11=TRUE,$F11,"")</f>
        <v>6</v>
      </c>
      <c r="M12" s="17" t="str">
        <f ca="1">IF($B11=TRUE,IF((-1+ROW())=$I11,"",IF(COUNTIF($I11:$I$34,"=LCiM")&gt;0,IFERROR(IF(STDEV(INDIRECT(""&amp;ADDRESS(ROW($K12),COLUMN($K12),3)&amp;":"&amp;ADDRESS(($I11+1),COLUMN($K12),3)))=0,"","MCS"),"ERR"),"")),"")</f>
        <v/>
      </c>
      <c r="N12" s="19"/>
      <c r="O12" s="91"/>
      <c r="P12" s="30" t="str">
        <f>IF($B11=TRUE,DEC2HEX(HEX2DEC("2C000")+($O11*2)+1,5),"")</f>
        <v>2C009</v>
      </c>
      <c r="Q12" s="29"/>
      <c r="R12" s="27"/>
      <c r="S12" s="27"/>
      <c r="T12" s="28"/>
      <c r="U12" s="17" t="str">
        <f>IF($B11=TRUE,IF(OR($L11="",$L11="SYS"),DEC2HEX($F11,1),"ERR"),"")</f>
        <v>6</v>
      </c>
      <c r="V12" s="93"/>
      <c r="W12" s="95"/>
      <c r="X12" s="19"/>
    </row>
    <row r="13" spans="1:35" ht="18" customHeight="1" x14ac:dyDescent="0.15">
      <c r="A13" s="9"/>
      <c r="B13" s="134" t="b">
        <v>1</v>
      </c>
      <c r="C13" s="134" t="b">
        <v>1</v>
      </c>
      <c r="D13" s="136" t="s">
        <v>28</v>
      </c>
      <c r="E13" s="138" t="s">
        <v>30</v>
      </c>
      <c r="F13" s="139"/>
      <c r="G13" s="148" t="s">
        <v>46</v>
      </c>
      <c r="H13" s="16"/>
      <c r="I13" s="31">
        <f>IF($B13=TRUE,IFERROR(MATCH("LCiM",$I14:$I$34,0)+ROW()-1,"LLM"),"")</f>
        <v>13</v>
      </c>
      <c r="J13" s="31" t="str">
        <f>IF($B13=TRUE,IF($D13&lt;&gt;"",IF(OR($D13="ROM",$D13="RAM"),"",IF(OR($D13="HCRAM",$D13="HCROM"),IF($O13=0,IF($K14=1,IF($C13=TRUE,"","LLM"),"ICS"),"ICN"),"IVA")),"MVA"),"")</f>
        <v/>
      </c>
      <c r="K13" s="31" t="str">
        <f>IF($B13=TRUE,IF($E13&lt;&gt;"",IF(OR($E13="32K",$E13="16K",$E13="8K/T32K"),"","IVA"),"MVA"),"")</f>
        <v/>
      </c>
      <c r="L13" s="31" t="str">
        <f>IF($B13=TRUE,IF($F13="","MVA",IF(ISNUMBER($F13)=FALSE,"IVA",IF(OR($F13&lt;0,$F13&gt;15)=TRUE,"IVA",IF($F13=2,"RVA",IF(OR($F13=0,$F13=1)=TRUE,"SYS",""))))),"")</f>
        <v>MVA</v>
      </c>
      <c r="M13" s="31" t="str">
        <f>IF($B13=TRUE,IF($L14&lt;&gt;"",IF(COUNTIF($L$3:$L$34,CONCATENATE("=",$L14))&gt;1,"DMB",""),""),"")</f>
        <v>DMB</v>
      </c>
      <c r="N13" s="16"/>
      <c r="O13" s="104">
        <f>IF($B13=TRUE,ROWS($O$3:$O11)-(COUNTBLANK($O$3:$O11)),"")</f>
        <v>5</v>
      </c>
      <c r="P13" s="31" t="str">
        <f>IF($B13=TRUE,DEC2HEX(HEX2DEC("2C000")+($O13*2)+0,5),"")</f>
        <v>2C00A</v>
      </c>
      <c r="Q13" s="31">
        <f>IF($B13=TRUE,IF($C13=TRUE,8,0),"")</f>
        <v>8</v>
      </c>
      <c r="R13" s="31">
        <f>IF($B13=TRUE,IF($J13="",IF(OR($D13="ROM",$D13="HCROM"),4,IF(OR($D13="RAM",$D13="HCRAM"),0,"ERR")),"ERR"),"")</f>
        <v>0</v>
      </c>
      <c r="S13" s="31">
        <f>IF($B13=TRUE,IF($K13="",IF($E13="32K",1,IF($E13="16K",2,IF($E13="8K/T32K",3,"ERR"))),"ERR"),"")</f>
        <v>2</v>
      </c>
      <c r="T13" s="31" t="str">
        <f>IF($B13=TRUE,IF(COUNTIF($Q13:$S13,"=ERR")=0,DEC2HEX($Q13+$R13+$S13),"ERR"),"")</f>
        <v>A</v>
      </c>
      <c r="U13" s="18"/>
      <c r="V13" s="106" t="str">
        <f>IF($B13=TRUE,IF(AND(ISNUMBER(HEX2DEC($T13)),ISNUMBER(HEX2DEC($U14))),CONCATENATE($T13,$U14),""),"")</f>
        <v/>
      </c>
      <c r="W13" s="108" t="str">
        <f>IF(AND($V13&lt;&gt;"",$C13=TRUE,NOT(AND(OR($D13="HCRAM",$D13="HCROM"),$O13=0))),((ROWS($W$3:$W12)+(-COUNTBLANK($W$3:$W12)))/100)+5,"")</f>
        <v/>
      </c>
      <c r="X13" s="16"/>
    </row>
    <row r="14" spans="1:35" ht="18" customHeight="1" x14ac:dyDescent="0.15">
      <c r="A14" s="9"/>
      <c r="B14" s="135"/>
      <c r="C14" s="135"/>
      <c r="D14" s="137"/>
      <c r="E14" s="137"/>
      <c r="F14" s="137"/>
      <c r="G14" s="147"/>
      <c r="H14" s="19"/>
      <c r="I14" s="31" t="str">
        <f>IF($B13=TRUE,IF($C13=TRUE,"LCiM",""),"")</f>
        <v>LCiM</v>
      </c>
      <c r="J14" s="31" t="str">
        <f ca="1">IF($B13=TRUE,IF((ROW()-1)=$I13,"",IF(COUNTIF($I13:$I$34,"=LCiM")&gt;0,IFERROR(IF(STDEV(INDIRECT(""&amp;ADDRESS(ROW($R13),COLUMN($R13),3)&amp;":"&amp;ADDRESS($I13,COLUMN($R13),3)))=0,"","MCT"),"ERR"),"")),"")</f>
        <v/>
      </c>
      <c r="K14" s="31">
        <f>IF($B13=TRUE,IF($E13&lt;&gt;"",IF($E13="32K",1,IF($E13="16K",2,IF($E13="8K/T32K",IF($D$35="FRAM71B",1,3),ROW()+30))),ROW()+30),"")</f>
        <v>2</v>
      </c>
      <c r="L14" s="31">
        <f>IF($B13=TRUE,$F13,"")</f>
        <v>0</v>
      </c>
      <c r="M14" s="31" t="str">
        <f ca="1">IF($B13=TRUE,IF((-1+ROW())=$I13,"",IF(COUNTIF($I13:$I$34,"=LCiM")&gt;0,IFERROR(IF(STDEV(INDIRECT(""&amp;ADDRESS(ROW($K14),COLUMN($K14),3)&amp;":"&amp;ADDRESS(($I13+1),COLUMN($K14),3)))=0,"","MCS"),"ERR"),"")),"")</f>
        <v/>
      </c>
      <c r="N14" s="19"/>
      <c r="O14" s="105"/>
      <c r="P14" s="31" t="str">
        <f>IF($B13=TRUE,DEC2HEX(HEX2DEC("2C000")+($O13*2)+1,5),"")</f>
        <v>2C00B</v>
      </c>
      <c r="Q14" s="29"/>
      <c r="R14" s="27"/>
      <c r="S14" s="27"/>
      <c r="T14" s="28"/>
      <c r="U14" s="31" t="str">
        <f>IF($B13=TRUE,IF(OR($L13="",$L13="SYS"),DEC2HEX($F13,1),"ERR"),"")</f>
        <v>ERR</v>
      </c>
      <c r="V14" s="107"/>
      <c r="W14" s="109"/>
      <c r="X14" s="19"/>
    </row>
    <row r="15" spans="1:35" ht="18" customHeight="1" x14ac:dyDescent="0.15">
      <c r="A15" s="9"/>
      <c r="B15" s="142" t="b">
        <v>1</v>
      </c>
      <c r="C15" s="142" t="b">
        <v>1</v>
      </c>
      <c r="D15" s="144" t="s">
        <v>26</v>
      </c>
      <c r="E15" s="92" t="s">
        <v>32</v>
      </c>
      <c r="F15" s="92">
        <v>2</v>
      </c>
      <c r="G15" s="146" t="s">
        <v>47</v>
      </c>
      <c r="H15" s="16"/>
      <c r="I15" s="17">
        <f>IF($B15=TRUE,IFERROR(MATCH("LCiM",$I16:$I$34,0)+ROW()-1,"LLM"),"")</f>
        <v>15</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RVA</v>
      </c>
      <c r="M15" s="17" t="str">
        <f>IF($B15=TRUE,IF($L16&lt;&gt;"",IF(COUNTIF($L$3:$L$34,CONCATENATE("=",$L16))&gt;1,"DMB",""),""),"")</f>
        <v/>
      </c>
      <c r="N15" s="16"/>
      <c r="O15" s="90">
        <f>IF($B15=TRUE,ROWS($O$3:$O13)-(COUNTBLANK($O$3:$O13)),"")</f>
        <v>6</v>
      </c>
      <c r="P15" s="30" t="str">
        <f>IF($B15=TRUE,DEC2HEX(HEX2DEC("2C000")+($O15*2)+0,5),"")</f>
        <v>2C00C</v>
      </c>
      <c r="Q15" s="17">
        <f>IF($B15=TRUE,IF($C15=TRUE,8,0),"")</f>
        <v>8</v>
      </c>
      <c r="R15" s="17">
        <f>IF($B15=TRUE,IF($J15="",IF(OR($D15="ROM",$D15="HCROM"),4,IF(OR($D15="RAM",$D15="HCRAM"),0,"ERR")),"ERR"),"")</f>
        <v>4</v>
      </c>
      <c r="S15" s="17">
        <f>IF($B15=TRUE,IF($K15="",IF($E15="32K",1,IF($E15="16K",2,IF($E15="8K/T32K",3,"ERR"))),"ERR"),"")</f>
        <v>3</v>
      </c>
      <c r="T15" s="17" t="str">
        <f>IF($B15=TRUE,IF(COUNTIF($Q15:$S15,"=ERR")=0,DEC2HEX($Q15+$R15+$S15),"ERR"),"")</f>
        <v>F</v>
      </c>
      <c r="U15" s="18"/>
      <c r="V15" s="92" t="str">
        <f>IF($B15=TRUE,IF(AND(ISNUMBER(HEX2DEC($T15)),ISNUMBER(HEX2DEC($U16))),CONCATENATE($T15,$U16),""),"")</f>
        <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LCiM</v>
      </c>
      <c r="J16" s="17" t="str">
        <f ca="1">IF($B15=TRUE,IF((ROW()-1)=$I15,"",IF(COUNTIF($I15:$I$34,"=LCiM")&gt;0,IFERROR(IF(STDEV(INDIRECT(""&amp;ADDRESS(ROW($R15),COLUMN($R15),3)&amp;":"&amp;ADDRESS($I15,COLUMN($R15),3)))=0,"","MCT"),"ERR"),"")),"")</f>
        <v/>
      </c>
      <c r="K16" s="17">
        <f>IF($B15=TRUE,IF($E15&lt;&gt;"",IF($E15="32K",1,IF($E15="16K",2,IF($E15="8K/T32K",IF($D$35="FRAM71B",1,3),ROW()+30))),ROW()+30),"")</f>
        <v>1</v>
      </c>
      <c r="L16" s="17">
        <f>IF($B15=TRUE,$F15,"")</f>
        <v>2</v>
      </c>
      <c r="M16" s="17" t="str">
        <f ca="1">IF($B15=TRUE,IF((-1+ROW())=$I15,"",IF(COUNTIF($I15:$I$34,"=LCiM")&gt;0,IFERROR(IF(STDEV(INDIRECT(""&amp;ADDRESS(ROW($K16),COLUMN($K16),3)&amp;":"&amp;ADDRESS(($I15+1),COLUMN($K16),3)))=0,"","MCS"),"ERR"),"")),"")</f>
        <v/>
      </c>
      <c r="N16" s="19"/>
      <c r="O16" s="91"/>
      <c r="P16" s="30" t="str">
        <f>IF($B15=TRUE,DEC2HEX(HEX2DEC("2C000")+($O15*2)+1,5),"")</f>
        <v>2C00D</v>
      </c>
      <c r="Q16" s="29"/>
      <c r="R16" s="27"/>
      <c r="S16" s="27"/>
      <c r="T16" s="28"/>
      <c r="U16" s="17" t="str">
        <f>IF($B15=TRUE,IF(OR($L15="",$L15="SYS"),DEC2HEX($F15,1),"ERR"),"")</f>
        <v>ERR</v>
      </c>
      <c r="V16" s="93"/>
      <c r="W16" s="95"/>
      <c r="X16" s="19"/>
    </row>
    <row r="17" spans="1:24" ht="18" customHeight="1" x14ac:dyDescent="0.15">
      <c r="A17" s="9"/>
      <c r="B17" s="134" t="b">
        <v>0</v>
      </c>
      <c r="C17" s="134" t="b">
        <v>0</v>
      </c>
      <c r="D17" s="136"/>
      <c r="E17" s="138"/>
      <c r="F17" s="139"/>
      <c r="G17" s="148"/>
      <c r="H17" s="16"/>
      <c r="I17" s="31" t="str">
        <f>IF($B17=TRUE,IFERROR(MATCH("LCiM",$I18:$I$34,0)+ROW()-1,"LLM"),"")</f>
        <v/>
      </c>
      <c r="J17" s="31" t="str">
        <f>IF($B17=TRUE,IF($D17&lt;&gt;"",IF(OR($D17="ROM",$D17="RAM"),"",IF(OR($D17="HCRAM",$D17="HCROM"),IF($O17=0,IF($K18=1,IF($C17=TRUE,"","LLM"),"ICS"),"ICN"),"IVA")),"MVA"),"")</f>
        <v/>
      </c>
      <c r="K17" s="31" t="str">
        <f>IF($B17=TRUE,IF($E17&lt;&gt;"",IF(OR($E17="32K",$E17="16K",$E17="8K/T32K"),"","IVA"),"MVA"),"")</f>
        <v/>
      </c>
      <c r="L17" s="31" t="str">
        <f>IF($B17=TRUE,IF($F17="","MVA",IF(ISNUMBER($F17)=FALSE,"IVA",IF(OR($F17&lt;0,$F17&gt;15)=TRUE,"IVA",IF($F17=2,"RVA",IF(OR($F17=0,$F17=1)=TRUE,"SYS",""))))),"")</f>
        <v/>
      </c>
      <c r="M17" s="31" t="str">
        <f>IF($B17=TRUE,IF($L18&lt;&gt;"",IF(COUNTIF($L$3:$L$34,CONCATENATE("=",$L18))&gt;1,"DMB",""),""),"")</f>
        <v/>
      </c>
      <c r="N17" s="16"/>
      <c r="O17" s="104" t="str">
        <f>IF($B17=TRUE,ROWS($O$3:$O15)-(COUNTBLANK($O$3:$O15)),"")</f>
        <v/>
      </c>
      <c r="P17" s="31" t="str">
        <f>IF($B17=TRUE,DEC2HEX(HEX2DEC("2C000")+($O17*2)+0,5),"")</f>
        <v/>
      </c>
      <c r="Q17" s="31" t="str">
        <f>IF($B17=TRUE,IF($C17=TRUE,8,0),"")</f>
        <v/>
      </c>
      <c r="R17" s="31" t="str">
        <f>IF($B17=TRUE,IF($J17="",IF(OR($D17="ROM",$D17="HCROM"),4,IF(OR($D17="RAM",$D17="HCRAM"),0,"ERR")),"ERR"),"")</f>
        <v/>
      </c>
      <c r="S17" s="31" t="str">
        <f>IF($B17=TRUE,IF($K17="",IF($E17="32K",1,IF($E17="16K",2,IF($E17="8K/T32K",3,"ERR"))),"ERR"),"")</f>
        <v/>
      </c>
      <c r="T17" s="31" t="str">
        <f>IF($B17=TRUE,IF(COUNTIF($Q17:$S17,"=ERR")=0,DEC2HEX($Q17+$R17+$S17),"ERR"),"")</f>
        <v/>
      </c>
      <c r="U17" s="18"/>
      <c r="V17" s="106" t="str">
        <f>IF($B17=TRUE,IF(AND(ISNUMBER(HEX2DEC($T17)),ISNUMBER(HEX2DEC($U18))),CONCATENATE($T17,$U18),""),"")</f>
        <v/>
      </c>
      <c r="W17" s="108" t="str">
        <f>IF(AND($V17&lt;&gt;"",$C17=TRUE,NOT(AND(OR($D17="HCRAM",$D17="HCROM"),$O17=0))),((ROWS($W$3:$W16)+(-COUNTBLANK($W$3:$W16)))/100)+5,"")</f>
        <v/>
      </c>
      <c r="X17" s="16"/>
    </row>
    <row r="18" spans="1:24" ht="18" customHeight="1" x14ac:dyDescent="0.15">
      <c r="A18" s="9"/>
      <c r="B18" s="135"/>
      <c r="C18" s="135"/>
      <c r="D18" s="137"/>
      <c r="E18" s="137"/>
      <c r="F18" s="137"/>
      <c r="G18" s="147"/>
      <c r="H18" s="19"/>
      <c r="I18" s="31" t="str">
        <f>IF($B17=TRUE,IF($C17=TRUE,"LCiM",""),"")</f>
        <v/>
      </c>
      <c r="J18" s="31" t="str">
        <f ca="1">IF($B17=TRUE,IF((ROW()-1)=$I17,"",IF(COUNTIF($I17:$I$34,"=LCiM")&gt;0,IFERROR(IF(STDEV(INDIRECT(""&amp;ADDRESS(ROW($R17),COLUMN($R17),3)&amp;":"&amp;ADDRESS($I17,COLUMN($R17),3)))=0,"","MCT"),"ERR"),"")),"")</f>
        <v/>
      </c>
      <c r="K18" s="31" t="str">
        <f>IF($B17=TRUE,IF($E17&lt;&gt;"",IF($E17="32K",1,IF($E17="16K",2,IF($E17="8K/T32K",IF($D$35="FRAM71B",1,3),ROW()+30))),ROW()+30),"")</f>
        <v/>
      </c>
      <c r="L18" s="31" t="str">
        <f>IF($B17=TRUE,$F17,"")</f>
        <v/>
      </c>
      <c r="M18" s="31" t="str">
        <f ca="1">IF($B17=TRUE,IF((-1+ROW())=$I17,"",IF(COUNTIF($I17:$I$34,"=LCiM")&gt;0,IFERROR(IF(STDEV(INDIRECT(""&amp;ADDRESS(ROW($K18),COLUMN($K18),3)&amp;":"&amp;ADDRESS(($I17+1),COLUMN($K18),3)))=0,"","MCS"),"ERR"),"")),"")</f>
        <v/>
      </c>
      <c r="N18" s="19"/>
      <c r="O18" s="105"/>
      <c r="P18" s="31" t="str">
        <f>IF($B17=TRUE,DEC2HEX(HEX2DEC("2C000")+($O17*2)+1,5),"")</f>
        <v/>
      </c>
      <c r="Q18" s="29"/>
      <c r="R18" s="27"/>
      <c r="S18" s="27"/>
      <c r="T18" s="28"/>
      <c r="U18" s="31" t="str">
        <f>IF($B17=TRUE,IF(OR($L17="",$L17="SYS"),DEC2HEX($F17,1),"ERR"),"")</f>
        <v/>
      </c>
      <c r="V18" s="107"/>
      <c r="W18" s="109"/>
      <c r="X18" s="19"/>
    </row>
    <row r="19" spans="1:24" ht="18" customHeight="1" x14ac:dyDescent="0.15">
      <c r="A19" s="9"/>
      <c r="B19" s="142" t="b">
        <v>0</v>
      </c>
      <c r="C19" s="142" t="b">
        <v>0</v>
      </c>
      <c r="D19" s="144"/>
      <c r="E19" s="92"/>
      <c r="F19" s="92"/>
      <c r="G19" s="146"/>
      <c r="H19" s="16"/>
      <c r="I19" s="17" t="str">
        <f>IF($B19=TRUE,IFERROR(MATCH("LCiM",$I20:$I$34,0)+ROW()-1,"LLM"),"")</f>
        <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
      </c>
      <c r="M19" s="17" t="str">
        <f>IF($B19=TRUE,IF($L20&lt;&gt;"",IF(COUNTIF($L$3:$L$34,CONCATENATE("=",$L20))&gt;1,"DMB",""),""),"")</f>
        <v/>
      </c>
      <c r="N19" s="16"/>
      <c r="O19" s="90" t="str">
        <f>IF($B19=TRUE,ROWS($O$3:$O17)-(COUNTBLANK($O$3:$O17)),"")</f>
        <v/>
      </c>
      <c r="P19" s="30" t="str">
        <f>IF($B19=TRUE,DEC2HEX(HEX2DEC("2C000")+($O19*2)+0,5),"")</f>
        <v/>
      </c>
      <c r="Q19" s="17" t="str">
        <f>IF($B19=TRUE,IF($C19=TRUE,8,0),"")</f>
        <v/>
      </c>
      <c r="R19" s="17" t="str">
        <f>IF($B19=TRUE,IF($J19="",IF(OR($D19="ROM",$D19="HCROM"),4,IF(OR($D19="RAM",$D19="HCRAM"),0,"ERR")),"ERR"),"")</f>
        <v/>
      </c>
      <c r="S19" s="17" t="str">
        <f>IF($B19=TRUE,IF($K19="",IF($E19="32K",1,IF($E19="16K",2,IF($E19="8K/T32K",3,"ERR"))),"ERR"),"")</f>
        <v/>
      </c>
      <c r="T19" s="17" t="str">
        <f>IF($B19=TRUE,IF(COUNTIF($Q19:$S19,"=ERR")=0,DEC2HEX($Q19+$R19+$S19),"ERR"),"")</f>
        <v/>
      </c>
      <c r="U19" s="18"/>
      <c r="V19" s="92" t="str">
        <f>IF($B19=TRUE,IF(AND(ISNUMBER(HEX2DEC($T19)),ISNUMBER(HEX2DEC($U20))),CONCATENATE($T19,$U20),""),"")</f>
        <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
      </c>
      <c r="J20" s="17" t="str">
        <f ca="1">IF($B19=TRUE,IF((ROW()-1)=$I19,"",IF(COUNTIF($I19:$I$34,"=LCiM")&gt;0,IFERROR(IF(STDEV(INDIRECT(""&amp;ADDRESS(ROW($R19),COLUMN($R19),3)&amp;":"&amp;ADDRESS($I19,COLUMN($R19),3)))=0,"","MCT"),"ERR"),"")),"")</f>
        <v/>
      </c>
      <c r="K20" s="17" t="str">
        <f>IF($B19=TRUE,IF($E19&lt;&gt;"",IF($E19="32K",1,IF($E19="16K",2,IF($E19="8K/T32K",IF($D$35="FRAM71B",1,3),ROW()+30))),ROW()+30),"")</f>
        <v/>
      </c>
      <c r="L20" s="17" t="str">
        <f>IF($B19=TRUE,$F19,"")</f>
        <v/>
      </c>
      <c r="M20" s="17" t="str">
        <f ca="1">IF($B19=TRUE,IF((-1+ROW())=$I19,"",IF(COUNTIF($I19:$I$34,"=LCiM")&gt;0,IFERROR(IF(STDEV(INDIRECT(""&amp;ADDRESS(ROW($K20),COLUMN($K20),3)&amp;":"&amp;ADDRESS(($I19+1),COLUMN($K20),3)))=0,"","MCS"),"ERR"),"")),"")</f>
        <v/>
      </c>
      <c r="N20" s="19"/>
      <c r="O20" s="91"/>
      <c r="P20" s="30" t="str">
        <f>IF($B19=TRUE,DEC2HEX(HEX2DEC("2C000")+($O19*2)+1,5),"")</f>
        <v/>
      </c>
      <c r="Q20" s="29"/>
      <c r="R20" s="27"/>
      <c r="S20" s="27"/>
      <c r="T20" s="28"/>
      <c r="U20" s="17" t="str">
        <f>IF($B19=TRUE,IF(OR($L19="",$L19="SYS"),DEC2HEX($F19,1),"ERR"),"")</f>
        <v/>
      </c>
      <c r="V20" s="93"/>
      <c r="W20" s="95"/>
      <c r="X20" s="19"/>
    </row>
    <row r="21" spans="1:24" ht="18" customHeight="1" x14ac:dyDescent="0.15">
      <c r="A21" s="9"/>
      <c r="B21" s="134" t="b">
        <v>0</v>
      </c>
      <c r="C21" s="134" t="b">
        <v>0</v>
      </c>
      <c r="D21" s="136"/>
      <c r="E21" s="138"/>
      <c r="F21" s="139"/>
      <c r="G21" s="148"/>
      <c r="H21" s="16"/>
      <c r="I21" s="31" t="str">
        <f>IF($B21=TRUE,IFERROR(MATCH("LCiM",$I22:$I$34,0)+ROW()-1,"LLM"),"")</f>
        <v/>
      </c>
      <c r="J21" s="31" t="str">
        <f>IF($B21=TRUE,IF($D21&lt;&gt;"",IF(OR($D21="ROM",$D21="RAM"),"",IF(OR($D21="HCRAM",$D21="HCROM"),IF($O21=0,IF($K22=1,IF($C21=TRUE,"","LLM"),"ICS"),"ICN"),"IVA")),"MVA"),"")</f>
        <v/>
      </c>
      <c r="K21" s="31" t="str">
        <f>IF($B21=TRUE,IF($E21&lt;&gt;"",IF(OR($E21="32K",$E21="16K",$E21="8K/T32K"),"","IVA"),"MVA"),"")</f>
        <v/>
      </c>
      <c r="L21" s="31" t="str">
        <f>IF($B21=TRUE,IF($F21="","MVA",IF(ISNUMBER($F21)=FALSE,"IVA",IF(OR($F21&lt;0,$F21&gt;15)=TRUE,"IVA",IF($F21=2,"RVA",IF(OR($F21=0,$F21=1)=TRUE,"SYS",""))))),"")</f>
        <v/>
      </c>
      <c r="M21" s="31" t="str">
        <f>IF($B21=TRUE,IF($L22&lt;&gt;"",IF(COUNTIF($L$3:$L$34,CONCATENATE("=",$L22))&gt;1,"DMB",""),""),"")</f>
        <v/>
      </c>
      <c r="N21" s="16"/>
      <c r="O21" s="104" t="str">
        <f>IF($B21=TRUE,ROWS($O$3:$O19)-(COUNTBLANK($O$3:$O19)),"")</f>
        <v/>
      </c>
      <c r="P21" s="31" t="str">
        <f>IF($B21=TRUE,DEC2HEX(HEX2DEC("2C000")+($O21*2)+0,5),"")</f>
        <v/>
      </c>
      <c r="Q21" s="31" t="str">
        <f>IF($B21=TRUE,IF($C21=TRUE,8,0),"")</f>
        <v/>
      </c>
      <c r="R21" s="31" t="str">
        <f>IF($B21=TRUE,IF($J21="",IF(OR($D21="ROM",$D21="HCROM"),4,IF(OR($D21="RAM",$D21="HCRAM"),0,"ERR")),"ERR"),"")</f>
        <v/>
      </c>
      <c r="S21" s="31" t="str">
        <f>IF($B21=TRUE,IF($K21="",IF($E21="32K",1,IF($E21="16K",2,IF($E21="8K/T32K",3,"ERR"))),"ERR"),"")</f>
        <v/>
      </c>
      <c r="T21" s="31" t="str">
        <f>IF($B21=TRUE,IF(COUNTIF($Q21:$S21,"=ERR")=0,DEC2HEX($Q21+$R21+$S21),"ERR"),"")</f>
        <v/>
      </c>
      <c r="U21" s="18"/>
      <c r="V21" s="106" t="str">
        <f>IF($B21=TRUE,IF(AND(ISNUMBER(HEX2DEC($T21)),ISNUMBER(HEX2DEC($U22))),CONCATENATE($T21,$U22),""),"")</f>
        <v/>
      </c>
      <c r="W21" s="108" t="str">
        <f>IF(AND($V21&lt;&gt;"",$C21=TRUE,NOT(AND(OR($D21="HCRAM",$D21="HCROM"),$O21=0))),((ROWS($W$3:$W20)+(-COUNTBLANK($W$3:$W20)))/100)+5,"")</f>
        <v/>
      </c>
      <c r="X21" s="16"/>
    </row>
    <row r="22" spans="1:24" ht="18" customHeight="1" x14ac:dyDescent="0.15">
      <c r="A22" s="9"/>
      <c r="B22" s="135"/>
      <c r="C22" s="135"/>
      <c r="D22" s="137"/>
      <c r="E22" s="137"/>
      <c r="F22" s="137"/>
      <c r="G22" s="147"/>
      <c r="H22" s="19"/>
      <c r="I22" s="31" t="str">
        <f>IF($B21=TRUE,IF($C21=TRUE,"LCiM",""),"")</f>
        <v/>
      </c>
      <c r="J22" s="31" t="str">
        <f ca="1">IF($B21=TRUE,IF((ROW()-1)=$I21,"",IF(COUNTIF($I21:$I$34,"=LCiM")&gt;0,IFERROR(IF(STDEV(INDIRECT(""&amp;ADDRESS(ROW($R21),COLUMN($R21),3)&amp;":"&amp;ADDRESS($I21,COLUMN($R21),3)))=0,"","MCT"),"ERR"),"")),"")</f>
        <v/>
      </c>
      <c r="K22" s="31" t="str">
        <f>IF($B21=TRUE,IF($E21&lt;&gt;"",IF($E21="32K",1,IF($E21="16K",2,IF($E21="8K/T32K",IF($D$35="FRAM71B",1,3),ROW()+30))),ROW()+30),"")</f>
        <v/>
      </c>
      <c r="L22" s="31" t="str">
        <f>IF($B21=TRUE,$F21,"")</f>
        <v/>
      </c>
      <c r="M22" s="31" t="str">
        <f ca="1">IF($B21=TRUE,IF((-1+ROW())=$I21,"",IF(COUNTIF($I21:$I$34,"=LCiM")&gt;0,IFERROR(IF(STDEV(INDIRECT(""&amp;ADDRESS(ROW($K22),COLUMN($K22),3)&amp;":"&amp;ADDRESS(($I21+1),COLUMN($K22),3)))=0,"","MCS"),"ERR"),"")),"")</f>
        <v/>
      </c>
      <c r="N22" s="19"/>
      <c r="O22" s="105"/>
      <c r="P22" s="31" t="str">
        <f>IF($B21=TRUE,DEC2HEX(HEX2DEC("2C000")+($O21*2)+1,5),"")</f>
        <v/>
      </c>
      <c r="Q22" s="29"/>
      <c r="R22" s="27"/>
      <c r="S22" s="27"/>
      <c r="T22" s="28"/>
      <c r="U22" s="31" t="str">
        <f>IF($B21=TRUE,IF(OR($L21="",$L21="SYS"),DEC2HEX($F21,1),"ERR"),"")</f>
        <v/>
      </c>
      <c r="V22" s="107"/>
      <c r="W22" s="109"/>
      <c r="X22" s="19"/>
    </row>
    <row r="23" spans="1:24" ht="18" customHeight="1" x14ac:dyDescent="0.15">
      <c r="A23" s="9"/>
      <c r="B23" s="142" t="b">
        <v>0</v>
      </c>
      <c r="C23" s="142" t="b">
        <v>0</v>
      </c>
      <c r="D23" s="144"/>
      <c r="E23" s="92"/>
      <c r="F23" s="92"/>
      <c r="G23" s="146"/>
      <c r="H23" s="16"/>
      <c r="I23" s="17" t="str">
        <f>IF($B23=TRUE,IFERROR(MATCH("LCiM",$I24:$I$34,0)+ROW()-1,"LLM"),"")</f>
        <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t="str">
        <f>IF($B23=TRUE,ROWS($O$3:$O21)-(COUNTBLANK($O$3:$O21)),"")</f>
        <v/>
      </c>
      <c r="P23" s="30" t="str">
        <f>IF($B23=TRUE,DEC2HEX(HEX2DEC("2C000")+($O23*2)+0,5),"")</f>
        <v/>
      </c>
      <c r="Q23" s="17" t="str">
        <f>IF($B23=TRUE,IF($C23=TRUE,8,0),"")</f>
        <v/>
      </c>
      <c r="R23" s="17" t="str">
        <f>IF($B23=TRUE,IF($J23="",IF(OR($D23="ROM",$D23="HCROM"),4,IF(OR($D23="RAM",$D23="HCRAM"),0,"ERR")),"ERR"),"")</f>
        <v/>
      </c>
      <c r="S23" s="17" t="str">
        <f>IF($B23=TRUE,IF($K23="",IF($E23="32K",1,IF($E23="16K",2,IF($E23="8K/T32K",3,"ERR"))),"ERR"),"")</f>
        <v/>
      </c>
      <c r="T23" s="17" t="str">
        <f>IF($B23=TRUE,IF(COUNTIF($Q23:$S23,"=ERR")=0,DEC2HEX($Q23+$R23+$S23),"ERR"),"")</f>
        <v/>
      </c>
      <c r="U23" s="18"/>
      <c r="V23" s="92" t="str">
        <f>IF($B23=TRUE,IF(AND(ISNUMBER(HEX2DEC($T23)),ISNUMBER(HEX2DEC($U24))),CONCATENATE($T23,$U24),""),"")</f>
        <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t="str">
        <f>IF($B23=TRUE,IF($E23&lt;&gt;"",IF($E23="32K",1,IF($E23="16K",2,IF($E23="8K/T32K",IF($D$35="FRAM71B",1,3),ROW()+30))),ROW()+30),"")</f>
        <v/>
      </c>
      <c r="L24" s="17" t="str">
        <f>IF($B23=TRUE,$F23,"")</f>
        <v/>
      </c>
      <c r="M24" s="17" t="str">
        <f ca="1">IF($B23=TRUE,IF((-1+ROW())=$I23,"",IF(COUNTIF($I23:$I$34,"=LCiM")&gt;0,IFERROR(IF(STDEV(INDIRECT(""&amp;ADDRESS(ROW($K24),COLUMN($K24),3)&amp;":"&amp;ADDRESS(($I23+1),COLUMN($K24),3)))=0,"","MCS"),"ERR"),"")),"")</f>
        <v/>
      </c>
      <c r="N24" s="19"/>
      <c r="O24" s="91"/>
      <c r="P24" s="30" t="str">
        <f>IF($B23=TRUE,DEC2HEX(HEX2DEC("2C000")+($O23*2)+1,5),"")</f>
        <v/>
      </c>
      <c r="Q24" s="29"/>
      <c r="R24" s="27"/>
      <c r="S24" s="27"/>
      <c r="T24" s="28"/>
      <c r="U24" s="17" t="str">
        <f>IF($B23=TRUE,IF(OR($L23="",$L23="SYS"),DEC2HEX($F23,1),"ERR"),"")</f>
        <v/>
      </c>
      <c r="V24" s="93"/>
      <c r="W24" s="95"/>
      <c r="X24" s="19"/>
    </row>
    <row r="25" spans="1:24" ht="18" customHeight="1" x14ac:dyDescent="0.15">
      <c r="A25" s="9"/>
      <c r="B25" s="134" t="b">
        <v>0</v>
      </c>
      <c r="C25" s="134" t="b">
        <v>0</v>
      </c>
      <c r="D25" s="136"/>
      <c r="E25" s="138"/>
      <c r="F25" s="139"/>
      <c r="G25" s="148"/>
      <c r="H25" s="16"/>
      <c r="I25" s="31" t="str">
        <f>IF($B25=TRUE,IFERROR(MATCH("LCiM",$I26:$I$34,0)+ROW()-1,"LLM"),"")</f>
        <v/>
      </c>
      <c r="J25" s="31" t="str">
        <f>IF($B25=TRUE,IF($D25&lt;&gt;"",IF(OR($D25="ROM",$D25="RAM"),"",IF(OR($D25="HCRAM",$D25="HCROM"),IF($O25=0,IF($K26=1,IF($C25=TRUE,"","LLM"),"ICS"),"ICN"),"IVA")),"MVA"),"")</f>
        <v/>
      </c>
      <c r="K25" s="31" t="str">
        <f>IF($B25=TRUE,IF($E25&lt;&gt;"",IF(OR($E25="32K",$E25="16K",$E25="8K/T32K"),"","IVA"),"MVA"),"")</f>
        <v/>
      </c>
      <c r="L25" s="31" t="str">
        <f>IF($B25=TRUE,IF($F25="","MVA",IF(ISNUMBER($F25)=FALSE,"IVA",IF(OR($F25&lt;0,$F25&gt;15)=TRUE,"IVA",IF($F25=2,"RVA",IF(OR($F25=0,$F25=1)=TRUE,"SYS",""))))),"")</f>
        <v/>
      </c>
      <c r="M25" s="31" t="str">
        <f>IF($B25=TRUE,IF($L26&lt;&gt;"",IF(COUNTIF($L$3:$L$34,CONCATENATE("=",$L26))&gt;1,"DMB",""),""),"")</f>
        <v/>
      </c>
      <c r="N25" s="16"/>
      <c r="O25" s="104" t="str">
        <f>IF($B25=TRUE,ROWS($O$3:$O23)-(COUNTBLANK($O$3:$O23)),"")</f>
        <v/>
      </c>
      <c r="P25" s="31" t="str">
        <f>IF($B25=TRUE,DEC2HEX(HEX2DEC("2C000")+($O25*2)+0,5),"")</f>
        <v/>
      </c>
      <c r="Q25" s="31" t="str">
        <f>IF($B25=TRUE,IF($C25=TRUE,8,0),"")</f>
        <v/>
      </c>
      <c r="R25" s="31" t="str">
        <f>IF($B25=TRUE,IF($J25="",IF(OR($D25="ROM",$D25="HCROM"),4,IF(OR($D25="RAM",$D25="HCRAM"),0,"ERR")),"ERR"),"")</f>
        <v/>
      </c>
      <c r="S25" s="31" t="str">
        <f>IF($B25=TRUE,IF($K25="",IF($E25="32K",1,IF($E25="16K",2,IF($E25="8K/T32K",3,"ERR"))),"ERR"),"")</f>
        <v/>
      </c>
      <c r="T25" s="31" t="str">
        <f>IF($B25=TRUE,IF(COUNTIF($Q25:$S25,"=ERR")=0,DEC2HEX($Q25+$R25+$S25),"ERR"),"")</f>
        <v/>
      </c>
      <c r="U25" s="18"/>
      <c r="V25" s="106" t="str">
        <f>IF($B25=TRUE,IF(AND(ISNUMBER(HEX2DEC($T25)),ISNUMBER(HEX2DEC($U26))),CONCATENATE($T25,$U26),""),"")</f>
        <v/>
      </c>
      <c r="W25" s="108" t="str">
        <f>IF(AND($V25&lt;&gt;"",$C25=TRUE,NOT(AND(OR($D25="HCRAM",$D25="HCROM"),$O25=0))),((ROWS($W$3:$W24)+(-COUNTBLANK($W$3:$W24)))/100)+5,"")</f>
        <v/>
      </c>
      <c r="X25" s="16"/>
    </row>
    <row r="26" spans="1:24" ht="18" customHeight="1" x14ac:dyDescent="0.15">
      <c r="A26" s="9"/>
      <c r="B26" s="135"/>
      <c r="C26" s="135"/>
      <c r="D26" s="137"/>
      <c r="E26" s="137"/>
      <c r="F26" s="137"/>
      <c r="G26" s="147"/>
      <c r="H26" s="19"/>
      <c r="I26" s="31" t="str">
        <f>IF($B25=TRUE,IF($C25=TRUE,"LCiM",""),"")</f>
        <v/>
      </c>
      <c r="J26" s="31" t="str">
        <f ca="1">IF($B25=TRUE,IF((ROW()-1)=$I25,"",IF(COUNTIF($I25:$I$34,"=LCiM")&gt;0,IFERROR(IF(STDEV(INDIRECT(""&amp;ADDRESS(ROW($R25),COLUMN($R25),3)&amp;":"&amp;ADDRESS($I25,COLUMN($R25),3)))=0,"","MCT"),"ERR"),"")),"")</f>
        <v/>
      </c>
      <c r="K26" s="31" t="str">
        <f>IF($B25=TRUE,IF($E25&lt;&gt;"",IF($E25="32K",1,IF($E25="16K",2,IF($E25="8K/T32K",IF($D$35="FRAM71B",1,3),ROW()+30))),ROW()+30),"")</f>
        <v/>
      </c>
      <c r="L26" s="31" t="str">
        <f>IF($B25=TRUE,$F25,"")</f>
        <v/>
      </c>
      <c r="M26" s="31" t="str">
        <f ca="1">IF($B25=TRUE,IF((-1+ROW())=$I25,"",IF(COUNTIF($I25:$I$34,"=LCiM")&gt;0,IFERROR(IF(STDEV(INDIRECT(""&amp;ADDRESS(ROW($K26),COLUMN($K26),3)&amp;":"&amp;ADDRESS(($I25+1),COLUMN($K26),3)))=0,"","MCS"),"ERR"),"")),"")</f>
        <v/>
      </c>
      <c r="N26" s="19"/>
      <c r="O26" s="105"/>
      <c r="P26" s="31" t="str">
        <f>IF($B25=TRUE,DEC2HEX(HEX2DEC("2C000")+($O25*2)+1,5),"")</f>
        <v/>
      </c>
      <c r="Q26" s="29"/>
      <c r="R26" s="27"/>
      <c r="S26" s="27"/>
      <c r="T26" s="28"/>
      <c r="U26" s="31" t="str">
        <f>IF($B25=TRUE,IF(OR($L25="",$L25="SYS"),DEC2HEX($F25,1),"ERR"),"")</f>
        <v/>
      </c>
      <c r="V26" s="107"/>
      <c r="W26" s="109"/>
      <c r="X26" s="19"/>
    </row>
    <row r="27" spans="1:24" ht="18" customHeight="1" x14ac:dyDescent="0.15">
      <c r="A27" s="9"/>
      <c r="B27" s="142" t="b">
        <v>0</v>
      </c>
      <c r="C27" s="142" t="b">
        <v>0</v>
      </c>
      <c r="D27" s="144"/>
      <c r="E27" s="92"/>
      <c r="F27" s="92"/>
      <c r="G27" s="146"/>
      <c r="H27" s="16"/>
      <c r="I27" s="17" t="str">
        <f>IF($B27=TRUE,IFERROR(MATCH("LCiM",$I28:$I$34,0)+ROW()-1,"LLM"),"")</f>
        <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t="str">
        <f>IF($B27=TRUE,ROWS($O$3:$O25)-(COUNTBLANK($O$3:$O25)),"")</f>
        <v/>
      </c>
      <c r="P27" s="30" t="str">
        <f>IF($B27=TRUE,DEC2HEX(HEX2DEC("2C000")+($O27*2)+0,5),"")</f>
        <v/>
      </c>
      <c r="Q27" s="17" t="str">
        <f>IF($B27=TRUE,IF($C27=TRUE,8,0),"")</f>
        <v/>
      </c>
      <c r="R27" s="17" t="str">
        <f>IF($B27=TRUE,IF($J27="",IF(OR($D27="ROM",$D27="HCROM"),4,IF(OR($D27="RAM",$D27="HCRAM"),0,"ERR")),"ERR"),"")</f>
        <v/>
      </c>
      <c r="S27" s="17" t="str">
        <f>IF($B27=TRUE,IF($K27="",IF($E27="32K",1,IF($E27="16K",2,IF($E27="8K/T32K",3,"ERR"))),"ERR"),"")</f>
        <v/>
      </c>
      <c r="T27" s="17" t="str">
        <f>IF($B27=TRUE,IF(COUNTIF($Q27:$S27,"=ERR")=0,DEC2HEX($Q27+$R27+$S27),"ERR"),"")</f>
        <v/>
      </c>
      <c r="U27" s="18"/>
      <c r="V27" s="92" t="str">
        <f>IF($B27=TRUE,IF(AND(ISNUMBER(HEX2DEC($T27)),ISNUMBER(HEX2DEC($U28))),CONCATENATE($T27,$U28),""),"")</f>
        <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t="str">
        <f>IF($B27=TRUE,IF($E27&lt;&gt;"",IF($E27="32K",1,IF($E27="16K",2,IF($E27="8K/T32K",IF($D$35="FRAM71B",1,3),ROW()+30))),ROW()+30),"")</f>
        <v/>
      </c>
      <c r="L28" s="17" t="str">
        <f>IF($B27=TRUE,$F27,"")</f>
        <v/>
      </c>
      <c r="M28" s="17" t="str">
        <f ca="1">IF($B27=TRUE,IF((-1+ROW())=$I27,"",IF(COUNTIF($I27:$I$34,"=LCiM")&gt;0,IFERROR(IF(STDEV(INDIRECT(""&amp;ADDRESS(ROW($K28),COLUMN($K28),3)&amp;":"&amp;ADDRESS(($I27+1),COLUMN($K28),3)))=0,"","MCS"),"ERR"),"")),"")</f>
        <v/>
      </c>
      <c r="N28" s="19"/>
      <c r="O28" s="91"/>
      <c r="P28" s="30" t="str">
        <f>IF($B27=TRUE,DEC2HEX(HEX2DEC("2C000")+($O27*2)+1,5),"")</f>
        <v/>
      </c>
      <c r="Q28" s="29"/>
      <c r="R28" s="27"/>
      <c r="S28" s="27"/>
      <c r="T28" s="28"/>
      <c r="U28" s="17" t="str">
        <f>IF($B27=TRUE,IF(OR($L27="",$L27="SYS"),DEC2HEX($F27,1),"ERR"),"")</f>
        <v/>
      </c>
      <c r="V28" s="93"/>
      <c r="W28" s="95"/>
      <c r="X28" s="19"/>
    </row>
    <row r="29" spans="1:24" ht="18" customHeight="1" x14ac:dyDescent="0.15">
      <c r="A29" s="9"/>
      <c r="B29" s="134" t="b">
        <v>0</v>
      </c>
      <c r="C29" s="134" t="b">
        <v>0</v>
      </c>
      <c r="D29" s="136"/>
      <c r="E29" s="138"/>
      <c r="F29" s="139"/>
      <c r="G29" s="148"/>
      <c r="H29" s="16"/>
      <c r="I29" s="31" t="str">
        <f>IF($B29=TRUE,IFERROR(MATCH("LCiM",$I30:$I$34,0)+ROW()-1,"LLM"),"")</f>
        <v/>
      </c>
      <c r="J29" s="31" t="str">
        <f>IF($B29=TRUE,IF($D29&lt;&gt;"",IF(OR($D29="ROM",$D29="RAM"),"",IF(OR($D29="HCRAM",$D29="HCROM"),IF($O29=0,IF($K30=1,IF($C29=TRUE,"","LLM"),"ICS"),"ICN"),"IVA")),"MVA"),"")</f>
        <v/>
      </c>
      <c r="K29" s="31" t="str">
        <f>IF($B29=TRUE,IF($E29&lt;&gt;"",IF(OR($E29="32K",$E29="16K",$E29="8K/T32K"),"","IVA"),"MVA"),"")</f>
        <v/>
      </c>
      <c r="L29" s="31" t="str">
        <f>IF($B29=TRUE,IF($F29="","MVA",IF(ISNUMBER($F29)=FALSE,"IVA",IF(OR($F29&lt;0,$F29&gt;15)=TRUE,"IVA",IF($F29=2,"RVA",IF(OR($F29=0,$F29=1)=TRUE,"SYS",""))))),"")</f>
        <v/>
      </c>
      <c r="M29" s="31" t="str">
        <f>IF($B29=TRUE,IF($L30&lt;&gt;"",IF(COUNTIF($L$3:$L$34,CONCATENATE("=",$L30))&gt;1,"DMB",""),""),"")</f>
        <v/>
      </c>
      <c r="N29" s="16"/>
      <c r="O29" s="104" t="str">
        <f>IF($B29=TRUE,ROWS($O$3:$O27)-(COUNTBLANK($O$3:$O27)),"")</f>
        <v/>
      </c>
      <c r="P29" s="31" t="str">
        <f>IF($B29=TRUE,DEC2HEX(HEX2DEC("2C000")+($O29*2)+0,5),"")</f>
        <v/>
      </c>
      <c r="Q29" s="31" t="str">
        <f>IF($B29=TRUE,IF($C29=TRUE,8,0),"")</f>
        <v/>
      </c>
      <c r="R29" s="31" t="str">
        <f>IF($B29=TRUE,IF($J29="",IF(OR($D29="ROM",$D29="HCROM"),4,IF(OR($D29="RAM",$D29="HCRAM"),0,"ERR")),"ERR"),"")</f>
        <v/>
      </c>
      <c r="S29" s="31" t="str">
        <f>IF($B29=TRUE,IF($K29="",IF($E29="32K",1,IF($E29="16K",2,IF($E29="8K/T32K",3,"ERR"))),"ERR"),"")</f>
        <v/>
      </c>
      <c r="T29" s="31"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1" t="str">
        <f>IF($B29=TRUE,IF($C29=TRUE,"LCiM",""),"")</f>
        <v/>
      </c>
      <c r="J30" s="31" t="str">
        <f ca="1">IF($B29=TRUE,IF((ROW()-1)=$I29,"",IF(COUNTIF($I29:$I$34,"=LCiM")&gt;0,IFERROR(IF(STDEV(INDIRECT(""&amp;ADDRESS(ROW($R29),COLUMN($R29),3)&amp;":"&amp;ADDRESS($I29,COLUMN($R29),3)))=0,"","MCT"),"ERR"),"")),"")</f>
        <v/>
      </c>
      <c r="K30" s="31" t="str">
        <f>IF($B29=TRUE,IF($E29&lt;&gt;"",IF($E29="32K",1,IF($E29="16K",2,IF($E29="8K/T32K",IF($D$35="FRAM71B",1,3),ROW()+30))),ROW()+30),"")</f>
        <v/>
      </c>
      <c r="L30" s="31" t="str">
        <f>IF($B29=TRUE,$F29,"")</f>
        <v/>
      </c>
      <c r="M30" s="31" t="str">
        <f ca="1">IF($B29=TRUE,IF((-1+ROW())=$I29,"",IF(COUNTIF($I29:$I$34,"=LCiM")&gt;0,IFERROR(IF(STDEV(INDIRECT(""&amp;ADDRESS(ROW($K30),COLUMN($K30),3)&amp;":"&amp;ADDRESS(($I29+1),COLUMN($K30),3)))=0,"","MCS"),"ERR"),"")),"")</f>
        <v/>
      </c>
      <c r="N30" s="19"/>
      <c r="O30" s="105"/>
      <c r="P30" s="31" t="str">
        <f>IF($B29=TRUE,DEC2HEX(HEX2DEC("2C000")+($O29*2)+1,5),"")</f>
        <v/>
      </c>
      <c r="Q30" s="29"/>
      <c r="R30" s="27"/>
      <c r="S30" s="27"/>
      <c r="T30" s="28"/>
      <c r="U30" s="31"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0"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0"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64</v>
      </c>
      <c r="H33" s="16"/>
      <c r="I33" s="31" t="str">
        <f>IF($B33=TRUE,IFERROR(MATCH("LCiM",$I34:$I$34,0)+ROW()-1,"LLM"),"")</f>
        <v/>
      </c>
      <c r="J33" s="31" t="str">
        <f>IF($B33=TRUE,IF($D33&lt;&gt;"",IF(OR($D33="ROM",$D33="RAM"),"",IF(OR($D33="HCRAM",$D33="HCROM"),IF($O33=0,IF($K34=1,IF($C33=TRUE,"","LLM"),"ICS"),"ICN"),"IVA")),"MVA"),"")</f>
        <v/>
      </c>
      <c r="K33" s="31" t="str">
        <f>IF($B33=TRUE,IF($E33&lt;&gt;"",IF(OR($E33="32K",$E33="16K",$E33="8K/T32K"),"","IVA"),"MVA"),"")</f>
        <v/>
      </c>
      <c r="L33" s="31" t="str">
        <f>IF($B33=TRUE,IF($F33="","MVA",IF(ISNUMBER($F33)=FALSE,"IVA",IF(OR($F33&lt;0,$F33&gt;15)=TRUE,"IVA",IF($F33=2,"RVA",IF(OR($F33=0,$F33=1)=TRUE,"SYS",""))))),"")</f>
        <v/>
      </c>
      <c r="M33" s="31" t="str">
        <f>IF($B33=TRUE,IF($L34&lt;&gt;"",IF(COUNTIF($L$3:$L$34,CONCATENATE("=",$L34))&gt;1,"DMB",""),""),"")</f>
        <v/>
      </c>
      <c r="N33" s="16"/>
      <c r="O33" s="104" t="str">
        <f>IF(AND($B33=TRUE,$V33&lt;&gt;""),ROWS($O$3:$O31)-(COUNTBLANK($O$3:$O31)),"")</f>
        <v/>
      </c>
      <c r="P33" s="31" t="str">
        <f>IF($B33=TRUE,DEC2HEX(HEX2DEC("2C000")+($O33*2)+0,5),"")</f>
        <v/>
      </c>
      <c r="Q33" s="31" t="str">
        <f>IF($B33=TRUE,IF($C33=TRUE,8,0),"")</f>
        <v/>
      </c>
      <c r="R33" s="31" t="str">
        <f>IF($B33=TRUE,IF($J33="",IF(OR($D33="ROM",$D33="HCROM"),4,IF(OR($D33="RAM",$D33="HCRAM"),0,"ERR")),"ERR"),"")</f>
        <v/>
      </c>
      <c r="S33" s="31" t="str">
        <f>IF($B33=TRUE,IF($K33="",IF($E33="32K",1,IF($E33="16K",2,IF($E33="8K/T32K",3,"ERR"))),"ERR"),"")</f>
        <v/>
      </c>
      <c r="T33" s="31"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1" t="str">
        <f>IF($B33=TRUE,IF($C33=TRUE,"LCiM",""),"")</f>
        <v/>
      </c>
      <c r="J34" s="31" t="str">
        <f ca="1">IF($B33=TRUE,IF((ROW()-1)=$I33,"",IF(COUNTIF($I33:$I$34,"=LCiM")&gt;0,IFERROR(IF(STDEV(INDIRECT(""&amp;ADDRESS(ROW($R33),COLUMN($R33),3)&amp;":"&amp;ADDRESS($I33,COLUMN($R33),3)))=0,"","MCT"),"ERR"),"")),"")</f>
        <v/>
      </c>
      <c r="K34" s="31" t="str">
        <f>IF($B33=TRUE,IF($E33&lt;&gt;"",IF($E33="32K",1,IF($E33="16K",2,IF($E33="8K/T32K",IF($D$35="FRAM71B",1,3),ROW()+30))),ROW()+30),"")</f>
        <v/>
      </c>
      <c r="L34" s="31" t="str">
        <f>IF($B33=TRUE,$F33,"")</f>
        <v/>
      </c>
      <c r="M34" s="31" t="str">
        <f ca="1">IF($B33=TRUE,IF((-1+ROW())=$I33,"",IF(COUNTIF($I33:$I$34,"=LCiM")&gt;0,IFERROR(IF(STDEV(INDIRECT(""&amp;ADDRESS(ROW($K34),COLUMN($K34),3)&amp;":"&amp;ADDRESS(($I33+1),COLUMN($K34),3)))=0,"","MCS"),"ERR"),"")),"")</f>
        <v/>
      </c>
      <c r="N34" s="19"/>
      <c r="O34" s="116"/>
      <c r="P34" s="31" t="str">
        <f>IF($B33=TRUE,DEC2HEX(HEX2DEC("2C000")+($O33*2)+1,5),"")</f>
        <v/>
      </c>
      <c r="Q34" s="29"/>
      <c r="R34" s="27"/>
      <c r="S34" s="27"/>
      <c r="T34" s="28"/>
      <c r="U34" s="31" t="str">
        <f>IF($B33=TRUE,IF(OR($L33="",$L33="SYS"),DEC2HEX($F33,1),"ERR"),"")</f>
        <v/>
      </c>
      <c r="V34" s="107"/>
      <c r="W34" s="109"/>
      <c r="X34" s="19"/>
    </row>
    <row r="35" spans="1:35" ht="18" customHeight="1" x14ac:dyDescent="0.15">
      <c r="A35" s="9"/>
      <c r="B35" s="128" t="s">
        <v>23</v>
      </c>
      <c r="C35" s="129"/>
      <c r="D35" s="130" t="s">
        <v>24</v>
      </c>
      <c r="E35" s="131"/>
      <c r="F35" s="132" t="s">
        <v>97</v>
      </c>
      <c r="G35" s="133"/>
      <c r="H35" s="22"/>
      <c r="I35" s="17" t="str">
        <f>IF(COUNTIF($I3:$I$34,"=LLM")=0,"","LLM")</f>
        <v/>
      </c>
      <c r="J35" s="17" t="str">
        <f ca="1">IF(COUNTBLANK($J$3:$J$34)=32,"","ERR")</f>
        <v>ERR</v>
      </c>
      <c r="K35" s="17" t="str">
        <f>IF(AND(COUNTIF($K3:$K$34,"=IVA")=0,COUNTIF($K3:$K$34,"=MVA")=0),"","ERR")</f>
        <v>ERR</v>
      </c>
      <c r="L35" s="17" t="str">
        <f>IF(AND(COUNTIF($L3:$L$34,"=IVA")=0,COUNTIF($L3:$L$34,"=MVA")=0,COUNTIF($L3:$L$34,"=RVA")=0),"","ERR")</f>
        <v>ERR</v>
      </c>
      <c r="M35" s="17" t="str">
        <f ca="1">IF(COUNTBLANK($M3:$M$34)=32,"","ERR")</f>
        <v>ERR</v>
      </c>
      <c r="N35" s="24"/>
      <c r="O35" s="40" t="str">
        <f>IF(OR($D$35="FRAM71",$D$35="FRAM71B"),"","IMO")</f>
        <v/>
      </c>
      <c r="P35" s="27"/>
      <c r="Q35" s="28"/>
      <c r="R35" s="26" t="str">
        <f>IF(COUNTIF($R3:$R$34,"=ERR")=0,"","ERR")</f>
        <v>ERR</v>
      </c>
      <c r="S35" s="17" t="str">
        <f>IF(COUNTIF($S3:$S$34,"=ERR")=0,"","ERR")</f>
        <v>ERR</v>
      </c>
      <c r="T35" s="17" t="str">
        <f>IF(COUNTIF($T3:$T$34,"=ERR")=0,"","ERR")</f>
        <v>ERR</v>
      </c>
      <c r="U35" s="17" t="str">
        <f>IF(COUNTIF($U3:$U$34,"=ERR")=0,"","ERR")</f>
        <v>ERR</v>
      </c>
      <c r="V35" s="23" t="str">
        <f ca="1">IF(AND(COUNTBLANK($I$35:$M$35)=5,COUNTBLANK($O$35:$U$35)=7),"","ERR")</f>
        <v>ERR</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ERROR</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1:G1"/>
    <mergeCell ref="I1:M1"/>
    <mergeCell ref="O1:W1"/>
    <mergeCell ref="B3:B4"/>
    <mergeCell ref="C3:C4"/>
    <mergeCell ref="D3:D4"/>
    <mergeCell ref="E3:E4"/>
    <mergeCell ref="F3:F4"/>
    <mergeCell ref="G3:G4"/>
    <mergeCell ref="O3:O4"/>
    <mergeCell ref="V3:V4"/>
    <mergeCell ref="W3:W4"/>
    <mergeCell ref="B5:B6"/>
    <mergeCell ref="C5:C6"/>
    <mergeCell ref="D5:D6"/>
    <mergeCell ref="E5:E6"/>
    <mergeCell ref="F5:F6"/>
    <mergeCell ref="G5:G6"/>
    <mergeCell ref="O5:O6"/>
    <mergeCell ref="V5:V6"/>
    <mergeCell ref="W5:W6"/>
    <mergeCell ref="B7:B8"/>
    <mergeCell ref="C7:C8"/>
    <mergeCell ref="D7:D8"/>
    <mergeCell ref="E7:E8"/>
    <mergeCell ref="F7:F8"/>
    <mergeCell ref="G7:G8"/>
    <mergeCell ref="O7:O8"/>
    <mergeCell ref="V7:V8"/>
    <mergeCell ref="W7:W8"/>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13:B14"/>
    <mergeCell ref="C13:C14"/>
    <mergeCell ref="D13:D14"/>
    <mergeCell ref="E13:E14"/>
    <mergeCell ref="F13:F14"/>
    <mergeCell ref="G13:G14"/>
    <mergeCell ref="O13:O14"/>
    <mergeCell ref="V13:V14"/>
    <mergeCell ref="W13:W14"/>
    <mergeCell ref="B15:B16"/>
    <mergeCell ref="C15:C16"/>
    <mergeCell ref="D15:D16"/>
    <mergeCell ref="E15:E16"/>
    <mergeCell ref="F15:F16"/>
    <mergeCell ref="G15:G16"/>
    <mergeCell ref="O15:O16"/>
    <mergeCell ref="V15:V16"/>
    <mergeCell ref="W15:W16"/>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21:B22"/>
    <mergeCell ref="C21:C22"/>
    <mergeCell ref="D21:D22"/>
    <mergeCell ref="E21:E22"/>
    <mergeCell ref="F21:F22"/>
    <mergeCell ref="G21:G22"/>
    <mergeCell ref="O21:O22"/>
    <mergeCell ref="V21:V22"/>
    <mergeCell ref="W21:W22"/>
    <mergeCell ref="B23:B24"/>
    <mergeCell ref="C23:C24"/>
    <mergeCell ref="D23:D24"/>
    <mergeCell ref="E23:E24"/>
    <mergeCell ref="F23:F24"/>
    <mergeCell ref="G23:G24"/>
    <mergeCell ref="O23:O24"/>
    <mergeCell ref="V23:V24"/>
    <mergeCell ref="W23:W24"/>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9:B30"/>
    <mergeCell ref="C29:C30"/>
    <mergeCell ref="D29:D30"/>
    <mergeCell ref="E29:E30"/>
    <mergeCell ref="F29:F30"/>
    <mergeCell ref="G29:G30"/>
    <mergeCell ref="O29:O30"/>
    <mergeCell ref="V29:V30"/>
    <mergeCell ref="W29:W30"/>
    <mergeCell ref="B31:B32"/>
    <mergeCell ref="C31:C32"/>
    <mergeCell ref="D31:D32"/>
    <mergeCell ref="E31:E32"/>
    <mergeCell ref="F31:F32"/>
    <mergeCell ref="G31:G32"/>
    <mergeCell ref="O31:O32"/>
    <mergeCell ref="V31:V32"/>
    <mergeCell ref="W31:W32"/>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s>
  <dataValidations count="6">
    <dataValidation type="list" allowBlank="1" showInputMessage="1" showErrorMessage="1" sqref="D3:D34" xr:uid="{40A32BD5-023B-8D48-B652-E1F2DB9827BF}">
      <formula1>"RAM,ROM,HCRAM,HCROM"</formula1>
    </dataValidation>
    <dataValidation type="list" allowBlank="1" showInputMessage="1" showErrorMessage="1" sqref="D35:E35" xr:uid="{FF3E5531-AA09-9D47-AD27-B1E340DA145E}">
      <formula1>"FRAM71B,FRAM71"</formula1>
    </dataValidation>
    <dataValidation type="list" allowBlank="1" showInputMessage="1" showErrorMessage="1" sqref="E3:E34" xr:uid="{38C05043-434F-8443-BC54-DEDC2B103DC2}">
      <formula1>"32K,16K,8K/T32K"</formula1>
    </dataValidation>
    <dataValidation type="list" allowBlank="1" showDropDown="1" showInputMessage="1" showErrorMessage="1" sqref="B3:C34" xr:uid="{EFE57703-9246-794F-A4DC-81581CD7F08A}">
      <formula1>"0,1"</formula1>
    </dataValidation>
    <dataValidation type="list" allowBlank="1" showInputMessage="1" showErrorMessage="1" sqref="B5:B34" xr:uid="{773FB209-5C9B-D240-B332-C7E84EACA335}">
      <formula1>"0,1"</formula1>
    </dataValidation>
    <dataValidation type="list" allowBlank="1" showInputMessage="1" showErrorMessage="1" sqref="F3:F34" xr:uid="{FE1CF00C-7534-DF4A-B875-A3CE173C64FC}">
      <formula1>"0,1,2,3,4,5,6,7,8,9,10,11,12,13,14,15"</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2055"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2057"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2059"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2060"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2061"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2062"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2063"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2064"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2065"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2066"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2067"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2068"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2069"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2070"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2071"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2072"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2073"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2074"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2075"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2076"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2077"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2078"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2079"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2080"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831BE-26C1-1A44-8A8B-0A9499E6934C}">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0</v>
      </c>
      <c r="D3" s="144" t="s">
        <v>28</v>
      </c>
      <c r="E3" s="92" t="s">
        <v>27</v>
      </c>
      <c r="F3" s="92">
        <v>3</v>
      </c>
      <c r="G3" s="146" t="s">
        <v>69</v>
      </c>
      <c r="H3" s="16"/>
      <c r="I3" s="17">
        <f>IF($B3=TRUE,IFERROR(MATCH("LCiM",$I4:$I$34,0)+ROW()-1,"LLM"),"")</f>
        <v>5</v>
      </c>
      <c r="J3" s="17" t="str">
        <f>IF($B3=TRUE,IF($D3&lt;&gt;"",IF(OR($D3="ROM",$D3="RAM"),"",IF(OR($D3="HCRAM",$D3="HCROM"),IF($O3=0,IF(OR($E3="32K",AND($E3="8K/T32K",$D$35="FRAM71B")),IF($C3=TRUE,"","LLM"),"ICS"),"ICN"),"IVA")),"MVA"),"")</f>
        <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4" t="str">
        <f>IF($B3=TRUE,DEC2HEX(HEX2DEC("2C000")+($O3*2)+0,5),"")</f>
        <v>2C000</v>
      </c>
      <c r="Q3" s="17">
        <f>IF($B3=TRUE,IF($C3=TRUE,8,0),"")</f>
        <v>0</v>
      </c>
      <c r="R3" s="17">
        <f>IF($B3=TRUE,IF($J3="",IF(OR($D3="ROM",$D3="HCROM"),4,IF(OR($D3="RAM",$D3="HCRAM"),0,"ERR")),"ERR"),"")</f>
        <v>0</v>
      </c>
      <c r="S3" s="17">
        <f>IF($B3=TRUE,IF($K3="",IF($E3="32K",1,IF($E3="16K",2,IF($E3="8K/T32K",3,"ERR"))),"ERR"),"")</f>
        <v>1</v>
      </c>
      <c r="T3" s="17" t="str">
        <f>IF($B3=TRUE,IF(COUNTIF($Q3:$S3,"=ERR")=0,DEC2HEX($Q3+$R3+$S3),"ERR"),"")</f>
        <v>1</v>
      </c>
      <c r="U3" s="18"/>
      <c r="V3" s="92" t="str">
        <f>IF($B3=TRUE,IF(AND(ISNUMBER(HEX2DEC($T3)),ISNUMBER(HEX2DEC($U4))),CONCATENATE($T3,$U4),""),"")</f>
        <v>13</v>
      </c>
      <c r="W3" s="94" t="str">
        <f>IF(AND($V3&lt;&gt;"",$C3=TRUE,NOT(AND(OR($D3="HCRAM",$D3="HCROM"),$O3=0))),5,"")</f>
        <v/>
      </c>
      <c r="X3" s="16"/>
    </row>
    <row r="4" spans="1:35" ht="18" customHeight="1" x14ac:dyDescent="0.15">
      <c r="A4" s="9"/>
      <c r="B4" s="142"/>
      <c r="C4" s="143"/>
      <c r="D4" s="144"/>
      <c r="E4" s="145"/>
      <c r="F4" s="145"/>
      <c r="G4" s="147"/>
      <c r="H4" s="19"/>
      <c r="I4" s="17" t="str">
        <f>IF($B3=TRUE,IF($C3=TRUE,"LCiM",""),"")</f>
        <v/>
      </c>
      <c r="J4" s="17" t="str">
        <f ca="1">IF($B3=TRUE,IF((ROW()-1)=$I3,"",IF(COUNTIF($I3:$I$34,"=LCiM")&gt;0,IFERROR(IF(STDEV(INDIRECT(""&amp;ADDRESS(ROW($R3),COLUMN($R3),3)&amp;":"&amp;ADDRESS($I3,COLUMN($R3),3)))=0,"","MCT"),"ERR"),"")),"")</f>
        <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4"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27</v>
      </c>
      <c r="F5" s="139">
        <v>4</v>
      </c>
      <c r="G5" s="148"/>
      <c r="H5" s="16"/>
      <c r="I5" s="35">
        <f>IF($B5=TRUE,IFERROR(MATCH("LCiM",$I6:$I$34,0)+ROW()-1,"LLM"),"")</f>
        <v>5</v>
      </c>
      <c r="J5" s="35" t="str">
        <f>IF($B5=TRUE,IF($D5&lt;&gt;"",IF(OR($D5="ROM",$D5="RAM"),"",IF(OR($D5="HCRAM",$D5="HCROM"),IF($O5=0,IF($K6=1,IF($C5=TRUE,"","LLM"),"ICS"),"ICN"),"IVA")),"MVA"),"")</f>
        <v/>
      </c>
      <c r="K5" s="35" t="str">
        <f>IF($B5=TRUE,IF($E5&lt;&gt;"",IF(OR($E5="32K",$E5="16K",$E5="8K/T32K"),"","IVA"),"MVA"),"")</f>
        <v/>
      </c>
      <c r="L5" s="35" t="str">
        <f>IF($B5=TRUE,IF($F5="","MVA",IF(ISNUMBER($F5)=FALSE,"IVA",IF(OR($F5&lt;0,$F5&gt;15)=TRUE,"IVA",IF($F5=2,"RVA",IF(OR($F5=0,$F5=1)=TRUE,"SYS",""))))),"")</f>
        <v/>
      </c>
      <c r="M5" s="35" t="str">
        <f>IF($B5=TRUE,IF($L6&lt;&gt;"",IF(COUNTIF($L$3:$L$34,CONCATENATE("=",$L6))&gt;1,"DMB",""),""),"")</f>
        <v/>
      </c>
      <c r="N5" s="16"/>
      <c r="O5" s="104">
        <f>IF($B5=TRUE,ROWS($O$3:$O3)-(COUNTBLANK($O$3:$O3)),"")</f>
        <v>1</v>
      </c>
      <c r="P5" s="35" t="str">
        <f>IF($B5=TRUE,DEC2HEX(HEX2DEC("2C000")+($O5*2)+0,5),"")</f>
        <v>2C002</v>
      </c>
      <c r="Q5" s="35">
        <f>IF($B5=TRUE,IF($C5=TRUE,8,0),"")</f>
        <v>8</v>
      </c>
      <c r="R5" s="35">
        <f>IF($B5=TRUE,IF($J5="",IF(OR($D5="ROM",$D5="HCROM"),4,IF(OR($D5="RAM",$D5="HCRAM"),0,"ERR")),"ERR"),"")</f>
        <v>0</v>
      </c>
      <c r="S5" s="35">
        <f>IF($B5=TRUE,IF($K5="",IF($E5="32K",1,IF($E5="16K",2,IF($E5="8K/T32K",3,"ERR"))),"ERR"),"")</f>
        <v>1</v>
      </c>
      <c r="T5" s="35" t="str">
        <f>IF($B5=TRUE,IF(COUNTIF($Q5:$S5,"=ERR")=0,DEC2HEX($Q5+$R5+$S5),"ERR"),"")</f>
        <v>9</v>
      </c>
      <c r="U5" s="18"/>
      <c r="V5" s="106" t="str">
        <f>IF($B5=TRUE,IF(AND(ISNUMBER(HEX2DEC($T5)),ISNUMBER(HEX2DEC($U6))),CONCATENATE($T5,$U6),""),"")</f>
        <v>94</v>
      </c>
      <c r="W5" s="108">
        <f>IF(AND($V5&lt;&gt;"",$C5=TRUE,NOT(AND(OR($D5="HCRAM",$D5="HCROM"),$O5=0))),((ROWS($W$3:$W4)+(-COUNTBLANK($W$3:$W4)))/100)+5,"")</f>
        <v>5</v>
      </c>
      <c r="X5" s="16"/>
    </row>
    <row r="6" spans="1:35" ht="18" customHeight="1" x14ac:dyDescent="0.15">
      <c r="A6" s="9"/>
      <c r="B6" s="135"/>
      <c r="C6" s="135"/>
      <c r="D6" s="137"/>
      <c r="E6" s="137"/>
      <c r="F6" s="137"/>
      <c r="G6" s="147"/>
      <c r="H6" s="19"/>
      <c r="I6" s="35" t="str">
        <f>IF($B5=TRUE,IF($C5=TRUE,"LCiM",""),"")</f>
        <v>LCiM</v>
      </c>
      <c r="J6" s="35" t="str">
        <f ca="1">IF($B5=TRUE,IF((ROW()-1)=$I5,"",IF(COUNTIF($I5:$I$34,"=LCiM")&gt;0,IFERROR(IF(STDEV(INDIRECT(""&amp;ADDRESS(ROW($R5),COLUMN($R5),3)&amp;":"&amp;ADDRESS($I5,COLUMN($R5),3)))=0,"","MCT"),"ERR"),"")),"")</f>
        <v/>
      </c>
      <c r="K6" s="35">
        <f>IF($B5=TRUE,IF($E5&lt;&gt;"",IF($E5="32K",1,IF($E5="16K",2,IF($E5="8K/T32K",IF($D$35="FRAM71B",1,3),ROW()+30))),ROW()+30),"")</f>
        <v>1</v>
      </c>
      <c r="L6" s="35">
        <f>IF($B5=TRUE,$F5,"")</f>
        <v>4</v>
      </c>
      <c r="M6" s="35" t="str">
        <f ca="1">IF($B5=TRUE,IF((-1+ROW())=$I5,"",IF(COUNTIF($I5:$I$34,"=LCiM")&gt;0,IFERROR(IF(STDEV(INDIRECT(""&amp;ADDRESS(ROW($K6),COLUMN($K6),3)&amp;":"&amp;ADDRESS(($I5+1),COLUMN($K6),3)))=0,"","MCS"),"ERR"),"")),"")</f>
        <v/>
      </c>
      <c r="N6" s="19"/>
      <c r="O6" s="105"/>
      <c r="P6" s="35" t="str">
        <f>IF($B5=TRUE,DEC2HEX(HEX2DEC("2C000")+($O5*2)+1,5),"")</f>
        <v>2C003</v>
      </c>
      <c r="Q6" s="29"/>
      <c r="R6" s="27"/>
      <c r="S6" s="27"/>
      <c r="T6" s="28"/>
      <c r="U6" s="35" t="str">
        <f>IF($B5=TRUE,IF(OR($L5="",$L5="SYS"),DEC2HEX($F5,1),"ERR"),"")</f>
        <v>4</v>
      </c>
      <c r="V6" s="107"/>
      <c r="W6" s="109"/>
      <c r="X6" s="19"/>
    </row>
    <row r="7" spans="1:35" ht="18" customHeight="1" x14ac:dyDescent="0.15">
      <c r="A7" s="9"/>
      <c r="B7" s="142" t="b">
        <v>1</v>
      </c>
      <c r="C7" s="142" t="b">
        <v>0</v>
      </c>
      <c r="D7" s="144" t="s">
        <v>26</v>
      </c>
      <c r="E7" s="92" t="s">
        <v>27</v>
      </c>
      <c r="F7" s="92">
        <v>5</v>
      </c>
      <c r="G7" s="146" t="s">
        <v>70</v>
      </c>
      <c r="H7" s="16"/>
      <c r="I7" s="17">
        <f>IF($B7=TRUE,IFERROR(MATCH("LCiM",$I8:$I$34,0)+ROW()-1,"LLM"),"")</f>
        <v>9</v>
      </c>
      <c r="J7" s="17" t="str">
        <f>IF($B7=TRUE,IF($D7&lt;&gt;"",IF(OR($D7="ROM",$D7="RAM"),"",IF(OR($D7="HCRAM",$D7="HCROM"),IF($O7=0,IF($K8=1,IF($C7=TRUE,"","LLM"),"ICS"),"ICN"),"IVA")),"MVA"),"")</f>
        <v/>
      </c>
      <c r="K7" s="17" t="str">
        <f>IF($B7=TRUE,IF($E7&lt;&gt;"",IF(OR($E7="32K",$E7="16K",$E7="8K/T32K"),"","IVA"),"MVA"),"")</f>
        <v/>
      </c>
      <c r="L7" s="17" t="str">
        <f>IF($B7=TRUE,IF($F7="","MVA",IF(ISNUMBER($F7)=FALSE,"IVA",IF(OR($F7&lt;0,$F7&gt;15)=TRUE,"IVA",IF($F7=2,"RVA",IF(OR($F7=0,$F7=1)=TRUE,"SYS",""))))),"")</f>
        <v/>
      </c>
      <c r="M7" s="17" t="str">
        <f>IF($B7=TRUE,IF($L8&lt;&gt;"",IF(COUNTIF($L$3:$L$34,CONCATENATE("=",$L8))&gt;1,"DMB",""),""),"")</f>
        <v/>
      </c>
      <c r="N7" s="16"/>
      <c r="O7" s="90">
        <f>IF($B7=TRUE,ROWS($O$3:$O5)-(COUNTBLANK($O$3:$O5)),"")</f>
        <v>2</v>
      </c>
      <c r="P7" s="34" t="str">
        <f>IF($B7=TRUE,DEC2HEX(HEX2DEC("2C000")+($O7*2)+0,5),"")</f>
        <v>2C004</v>
      </c>
      <c r="Q7" s="17">
        <f>IF($B7=TRUE,IF($C7=TRUE,8,0),"")</f>
        <v>0</v>
      </c>
      <c r="R7" s="17">
        <f>IF($B7=TRUE,IF($J7="",IF(OR($D7="ROM",$D7="HCROM"),4,IF(OR($D7="RAM",$D7="HCRAM"),0,"ERR")),"ERR"),"")</f>
        <v>4</v>
      </c>
      <c r="S7" s="17">
        <f>IF($B7=TRUE,IF($K7="",IF($E7="32K",1,IF($E7="16K",2,IF($E7="8K/T32K",3,"ERR"))),"ERR"),"")</f>
        <v>1</v>
      </c>
      <c r="T7" s="17" t="str">
        <f>IF($B7=TRUE,IF(COUNTIF($Q7:$S7,"=ERR")=0,DEC2HEX($Q7+$R7+$S7),"ERR"),"")</f>
        <v>5</v>
      </c>
      <c r="U7" s="18"/>
      <c r="V7" s="92" t="str">
        <f>IF($B7=TRUE,IF(AND(ISNUMBER(HEX2DEC($T7)),ISNUMBER(HEX2DEC($U8))),CONCATENATE($T7,$U8),""),"")</f>
        <v>55</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
      </c>
      <c r="J8" s="17" t="str">
        <f ca="1">IF($B7=TRUE,IF((ROW()-1)=$I7,"",IF(COUNTIF($I7:$I$34,"=LCiM")&gt;0,IFERROR(IF(STDEV(INDIRECT(""&amp;ADDRESS(ROW($R7),COLUMN($R7),3)&amp;":"&amp;ADDRESS($I7,COLUMN($R7),3)))=0,"","MCT"),"ERR"),"")),"")</f>
        <v/>
      </c>
      <c r="K8" s="17">
        <f>IF($B7=TRUE,IF($E7&lt;&gt;"",IF($E7="32K",1,IF($E7="16K",2,IF($E7="8K/T32K",IF($D$35="FRAM71B",1,3),ROW()+30))),ROW()+30),"")</f>
        <v>1</v>
      </c>
      <c r="L8" s="17">
        <f>IF($B7=TRUE,$F7,"")</f>
        <v>5</v>
      </c>
      <c r="M8" s="17" t="str">
        <f ca="1">IF($B7=TRUE,IF((-1+ROW())=$I7,"",IF(COUNTIF($I7:$I$34,"=LCiM")&gt;0,IFERROR(IF(STDEV(INDIRECT(""&amp;ADDRESS(ROW($K8),COLUMN($K8),3)&amp;":"&amp;ADDRESS(($I7+1),COLUMN($K8),3)))=0,"","MCS"),"ERR"),"")),"")</f>
        <v/>
      </c>
      <c r="N8" s="19"/>
      <c r="O8" s="91"/>
      <c r="P8" s="34" t="str">
        <f>IF($B7=TRUE,DEC2HEX(HEX2DEC("2C000")+($O7*2)+1,5),"")</f>
        <v>2C005</v>
      </c>
      <c r="Q8" s="29"/>
      <c r="R8" s="27"/>
      <c r="S8" s="27"/>
      <c r="T8" s="28"/>
      <c r="U8" s="17" t="str">
        <f>IF($B7=TRUE,IF(OR($L7="",$L7="SYS"),DEC2HEX($F7,1),"ERR"),"")</f>
        <v>5</v>
      </c>
      <c r="V8" s="93"/>
      <c r="W8" s="95"/>
      <c r="X8" s="19"/>
    </row>
    <row r="9" spans="1:35" ht="18" customHeight="1" x14ac:dyDescent="0.15">
      <c r="A9" s="9"/>
      <c r="B9" s="134" t="b">
        <v>1</v>
      </c>
      <c r="C9" s="134" t="b">
        <v>1</v>
      </c>
      <c r="D9" s="136" t="s">
        <v>26</v>
      </c>
      <c r="E9" s="138" t="s">
        <v>27</v>
      </c>
      <c r="F9" s="139">
        <v>6</v>
      </c>
      <c r="G9" s="148"/>
      <c r="H9" s="16"/>
      <c r="I9" s="35">
        <f>IF($B9=TRUE,IFERROR(MATCH("LCiM",$I10:$I$34,0)+ROW()-1,"LLM"),"")</f>
        <v>9</v>
      </c>
      <c r="J9" s="35" t="str">
        <f>IF($B9=TRUE,IF($D9&lt;&gt;"",IF(OR($D9="ROM",$D9="RAM"),"",IF(OR($D9="HCRAM",$D9="HCROM"),IF($O9=0,IF($K10=1,IF($C9=TRUE,"","LLM"),"ICS"),"ICN"),"IVA")),"MVA"),"")</f>
        <v/>
      </c>
      <c r="K9" s="35" t="str">
        <f>IF($B9=TRUE,IF($E9&lt;&gt;"",IF(OR($E9="32K",$E9="16K",$E9="8K/T32K"),"","IVA"),"MVA"),"")</f>
        <v/>
      </c>
      <c r="L9" s="35" t="str">
        <f>IF($B9=TRUE,IF($F9="","MVA",IF(ISNUMBER($F9)=FALSE,"IVA",IF(OR($F9&lt;0,$F9&gt;15)=TRUE,"IVA",IF($F9=2,"RVA",IF(OR($F9=0,$F9=1)=TRUE,"SYS",""))))),"")</f>
        <v/>
      </c>
      <c r="M9" s="35" t="str">
        <f>IF($B9=TRUE,IF($L10&lt;&gt;"",IF(COUNTIF($L$3:$L$34,CONCATENATE("=",$L10))&gt;1,"DMB",""),""),"")</f>
        <v/>
      </c>
      <c r="N9" s="16"/>
      <c r="O9" s="104">
        <f>IF($B9=TRUE,ROWS($O$3:$O7)-(COUNTBLANK($O$3:$O7)),"")</f>
        <v>3</v>
      </c>
      <c r="P9" s="35" t="str">
        <f>IF($B9=TRUE,DEC2HEX(HEX2DEC("2C000")+($O9*2)+0,5),"")</f>
        <v>2C006</v>
      </c>
      <c r="Q9" s="35">
        <f>IF($B9=TRUE,IF($C9=TRUE,8,0),"")</f>
        <v>8</v>
      </c>
      <c r="R9" s="35">
        <f>IF($B9=TRUE,IF($J9="",IF(OR($D9="ROM",$D9="HCROM"),4,IF(OR($D9="RAM",$D9="HCRAM"),0,"ERR")),"ERR"),"")</f>
        <v>4</v>
      </c>
      <c r="S9" s="35">
        <f>IF($B9=TRUE,IF($K9="",IF($E9="32K",1,IF($E9="16K",2,IF($E9="8K/T32K",3,"ERR"))),"ERR"),"")</f>
        <v>1</v>
      </c>
      <c r="T9" s="35" t="str">
        <f>IF($B9=TRUE,IF(COUNTIF($Q9:$S9,"=ERR")=0,DEC2HEX($Q9+$R9+$S9),"ERR"),"")</f>
        <v>D</v>
      </c>
      <c r="U9" s="18"/>
      <c r="V9" s="106" t="str">
        <f>IF($B9=TRUE,IF(AND(ISNUMBER(HEX2DEC($T9)),ISNUMBER(HEX2DEC($U10))),CONCATENATE($T9,$U10),""),"")</f>
        <v>D6</v>
      </c>
      <c r="W9" s="108">
        <f>IF(AND($V9&lt;&gt;"",$C9=TRUE,NOT(AND(OR($D9="HCRAM",$D9="HCROM"),$O9=0))),((ROWS($W$3:$W8)+(-COUNTBLANK($W$3:$W8)))/100)+5,"")</f>
        <v>5.01</v>
      </c>
      <c r="X9" s="16"/>
    </row>
    <row r="10" spans="1:35" ht="18" customHeight="1" x14ac:dyDescent="0.15">
      <c r="A10" s="9"/>
      <c r="B10" s="135"/>
      <c r="C10" s="135"/>
      <c r="D10" s="137"/>
      <c r="E10" s="137"/>
      <c r="F10" s="137"/>
      <c r="G10" s="147"/>
      <c r="H10" s="19"/>
      <c r="I10" s="35" t="str">
        <f>IF($B9=TRUE,IF($C9=TRUE,"LCiM",""),"")</f>
        <v>LCiM</v>
      </c>
      <c r="J10" s="35" t="str">
        <f ca="1">IF($B9=TRUE,IF((ROW()-1)=$I9,"",IF(COUNTIF($I9:$I$34,"=LCiM")&gt;0,IFERROR(IF(STDEV(INDIRECT(""&amp;ADDRESS(ROW($R9),COLUMN($R9),3)&amp;":"&amp;ADDRESS($I9,COLUMN($R9),3)))=0,"","MCT"),"ERR"),"")),"")</f>
        <v/>
      </c>
      <c r="K10" s="35">
        <f>IF($B9=TRUE,IF($E9&lt;&gt;"",IF($E9="32K",1,IF($E9="16K",2,IF($E9="8K/T32K",IF($D$35="FRAM71B",1,3),ROW()+30))),ROW()+30),"")</f>
        <v>1</v>
      </c>
      <c r="L10" s="35">
        <f>IF($B9=TRUE,$F9,"")</f>
        <v>6</v>
      </c>
      <c r="M10" s="35" t="str">
        <f ca="1">IF($B9=TRUE,IF((-1+ROW())=$I9,"",IF(COUNTIF($I9:$I$34,"=LCiM")&gt;0,IFERROR(IF(STDEV(INDIRECT(""&amp;ADDRESS(ROW($K10),COLUMN($K10),3)&amp;":"&amp;ADDRESS(($I9+1),COLUMN($K10),3)))=0,"","MCS"),"ERR"),"")),"")</f>
        <v/>
      </c>
      <c r="N10" s="19"/>
      <c r="O10" s="105"/>
      <c r="P10" s="35" t="str">
        <f>IF($B9=TRUE,DEC2HEX(HEX2DEC("2C000")+($O9*2)+1,5),"")</f>
        <v>2C007</v>
      </c>
      <c r="Q10" s="29"/>
      <c r="R10" s="27"/>
      <c r="S10" s="27"/>
      <c r="T10" s="28"/>
      <c r="U10" s="35" t="str">
        <f>IF($B9=TRUE,IF(OR($L9="",$L9="SYS"),DEC2HEX($F9,1),"ERR"),"")</f>
        <v>6</v>
      </c>
      <c r="V10" s="107"/>
      <c r="W10" s="109"/>
      <c r="X10" s="19"/>
    </row>
    <row r="11" spans="1:35" ht="18" customHeight="1" x14ac:dyDescent="0.15">
      <c r="A11" s="9"/>
      <c r="B11" s="142" t="b">
        <v>1</v>
      </c>
      <c r="C11" s="142" t="b">
        <v>0</v>
      </c>
      <c r="D11" s="144" t="s">
        <v>28</v>
      </c>
      <c r="E11" s="92" t="s">
        <v>30</v>
      </c>
      <c r="F11" s="92">
        <v>7</v>
      </c>
      <c r="G11" s="146" t="s">
        <v>71</v>
      </c>
      <c r="H11" s="16"/>
      <c r="I11" s="17">
        <f>IF($B11=TRUE,IFERROR(MATCH("LCiM",$I12:$I$34,0)+ROW()-1,"LLM"),"")</f>
        <v>13</v>
      </c>
      <c r="J11" s="17" t="str">
        <f>IF($B11=TRUE,IF($D11&lt;&gt;"",IF(OR($D11="ROM",$D11="RAM"),"",IF(OR($D11="HCRAM",$D11="HCROM"),IF($O11=0,IF($K12=1,IF($C11=TRUE,"","LLM"),"ICS"),"ICN"),"IVA")),"MVA"),"")</f>
        <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4" t="str">
        <f>IF($B11=TRUE,DEC2HEX(HEX2DEC("2C000")+($O11*2)+0,5),"")</f>
        <v>2C008</v>
      </c>
      <c r="Q11" s="17">
        <f>IF($B11=TRUE,IF($C11=TRUE,8,0),"")</f>
        <v>0</v>
      </c>
      <c r="R11" s="17">
        <f>IF($B11=TRUE,IF($J11="",IF(OR($D11="ROM",$D11="HCROM"),4,IF(OR($D11="RAM",$D11="HCRAM"),0,"ERR")),"ERR"),"")</f>
        <v>0</v>
      </c>
      <c r="S11" s="17">
        <f>IF($B11=TRUE,IF($K11="",IF($E11="32K",1,IF($E11="16K",2,IF($E11="8K/T32K",3,"ERR"))),"ERR"),"")</f>
        <v>2</v>
      </c>
      <c r="T11" s="17" t="str">
        <f>IF($B11=TRUE,IF(COUNTIF($Q11:$S11,"=ERR")=0,DEC2HEX($Q11+$R11+$S11),"ERR"),"")</f>
        <v>2</v>
      </c>
      <c r="U11" s="18"/>
      <c r="V11" s="92" t="str">
        <f>IF($B11=TRUE,IF(AND(ISNUMBER(HEX2DEC($T11)),ISNUMBER(HEX2DEC($U12))),CONCATENATE($T11,$U12),""),"")</f>
        <v>27</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
      </c>
      <c r="J12" s="17" t="str">
        <f ca="1">IF($B11=TRUE,IF((ROW()-1)=$I11,"",IF(COUNTIF($I11:$I$34,"=LCiM")&gt;0,IFERROR(IF(STDEV(INDIRECT(""&amp;ADDRESS(ROW($R11),COLUMN($R11),3)&amp;":"&amp;ADDRESS($I11,COLUMN($R11),3)))=0,"","MCT"),"ERR"),"")),"")</f>
        <v/>
      </c>
      <c r="K12" s="17">
        <f>IF($B11=TRUE,IF($E11&lt;&gt;"",IF($E11="32K",1,IF($E11="16K",2,IF($E11="8K/T32K",IF($D$35="FRAM71B",1,3),ROW()+30))),ROW()+30),"")</f>
        <v>2</v>
      </c>
      <c r="L12" s="17">
        <f>IF($B11=TRUE,$F11,"")</f>
        <v>7</v>
      </c>
      <c r="M12" s="17" t="str">
        <f ca="1">IF($B11=TRUE,IF((-1+ROW())=$I11,"",IF(COUNTIF($I11:$I$34,"=LCiM")&gt;0,IFERROR(IF(STDEV(INDIRECT(""&amp;ADDRESS(ROW($K12),COLUMN($K12),3)&amp;":"&amp;ADDRESS(($I11+1),COLUMN($K12),3)))=0,"","MCS"),"ERR"),"")),"")</f>
        <v/>
      </c>
      <c r="N12" s="19"/>
      <c r="O12" s="91"/>
      <c r="P12" s="34" t="str">
        <f>IF($B11=TRUE,DEC2HEX(HEX2DEC("2C000")+($O11*2)+1,5),"")</f>
        <v>2C009</v>
      </c>
      <c r="Q12" s="29"/>
      <c r="R12" s="27"/>
      <c r="S12" s="27"/>
      <c r="T12" s="28"/>
      <c r="U12" s="17" t="str">
        <f>IF($B11=TRUE,IF(OR($L11="",$L11="SYS"),DEC2HEX($F11,1),"ERR"),"")</f>
        <v>7</v>
      </c>
      <c r="V12" s="93"/>
      <c r="W12" s="95"/>
      <c r="X12" s="19"/>
    </row>
    <row r="13" spans="1:35" ht="18" customHeight="1" x14ac:dyDescent="0.15">
      <c r="A13" s="9"/>
      <c r="B13" s="134" t="b">
        <v>1</v>
      </c>
      <c r="C13" s="134" t="b">
        <v>1</v>
      </c>
      <c r="D13" s="136" t="s">
        <v>28</v>
      </c>
      <c r="E13" s="138" t="s">
        <v>30</v>
      </c>
      <c r="F13" s="139">
        <v>8</v>
      </c>
      <c r="G13" s="148"/>
      <c r="H13" s="16"/>
      <c r="I13" s="35">
        <f>IF($B13=TRUE,IFERROR(MATCH("LCiM",$I14:$I$34,0)+ROW()-1,"LLM"),"")</f>
        <v>13</v>
      </c>
      <c r="J13" s="35" t="str">
        <f>IF($B13=TRUE,IF($D13&lt;&gt;"",IF(OR($D13="ROM",$D13="RAM"),"",IF(OR($D13="HCRAM",$D13="HCROM"),IF($O13=0,IF($K14=1,IF($C13=TRUE,"","LLM"),"ICS"),"ICN"),"IVA")),"MVA"),"")</f>
        <v/>
      </c>
      <c r="K13" s="35" t="str">
        <f>IF($B13=TRUE,IF($E13&lt;&gt;"",IF(OR($E13="32K",$E13="16K",$E13="8K/T32K"),"","IVA"),"MVA"),"")</f>
        <v/>
      </c>
      <c r="L13" s="35" t="str">
        <f>IF($B13=TRUE,IF($F13="","MVA",IF(ISNUMBER($F13)=FALSE,"IVA",IF(OR($F13&lt;0,$F13&gt;15)=TRUE,"IVA",IF($F13=2,"RVA",IF(OR($F13=0,$F13=1)=TRUE,"SYS",""))))),"")</f>
        <v/>
      </c>
      <c r="M13" s="35" t="str">
        <f>IF($B13=TRUE,IF($L14&lt;&gt;"",IF(COUNTIF($L$3:$L$34,CONCATENATE("=",$L14))&gt;1,"DMB",""),""),"")</f>
        <v/>
      </c>
      <c r="N13" s="16"/>
      <c r="O13" s="104">
        <f>IF($B13=TRUE,ROWS($O$3:$O11)-(COUNTBLANK($O$3:$O11)),"")</f>
        <v>5</v>
      </c>
      <c r="P13" s="35" t="str">
        <f>IF($B13=TRUE,DEC2HEX(HEX2DEC("2C000")+($O13*2)+0,5),"")</f>
        <v>2C00A</v>
      </c>
      <c r="Q13" s="35">
        <f>IF($B13=TRUE,IF($C13=TRUE,8,0),"")</f>
        <v>8</v>
      </c>
      <c r="R13" s="35">
        <f>IF($B13=TRUE,IF($J13="",IF(OR($D13="ROM",$D13="HCROM"),4,IF(OR($D13="RAM",$D13="HCRAM"),0,"ERR")),"ERR"),"")</f>
        <v>0</v>
      </c>
      <c r="S13" s="35">
        <f>IF($B13=TRUE,IF($K13="",IF($E13="32K",1,IF($E13="16K",2,IF($E13="8K/T32K",3,"ERR"))),"ERR"),"")</f>
        <v>2</v>
      </c>
      <c r="T13" s="35" t="str">
        <f>IF($B13=TRUE,IF(COUNTIF($Q13:$S13,"=ERR")=0,DEC2HEX($Q13+$R13+$S13),"ERR"),"")</f>
        <v>A</v>
      </c>
      <c r="U13" s="18"/>
      <c r="V13" s="106" t="str">
        <f>IF($B13=TRUE,IF(AND(ISNUMBER(HEX2DEC($T13)),ISNUMBER(HEX2DEC($U14))),CONCATENATE($T13,$U14),""),"")</f>
        <v>A8</v>
      </c>
      <c r="W13" s="108">
        <f>IF(AND($V13&lt;&gt;"",$C13=TRUE,NOT(AND(OR($D13="HCRAM",$D13="HCROM"),$O13=0))),((ROWS($W$3:$W12)+(-COUNTBLANK($W$3:$W12)))/100)+5,"")</f>
        <v>5.0199999999999996</v>
      </c>
      <c r="X13" s="16"/>
    </row>
    <row r="14" spans="1:35" ht="18" customHeight="1" x14ac:dyDescent="0.15">
      <c r="A14" s="9"/>
      <c r="B14" s="135"/>
      <c r="C14" s="135"/>
      <c r="D14" s="137"/>
      <c r="E14" s="137"/>
      <c r="F14" s="137"/>
      <c r="G14" s="147"/>
      <c r="H14" s="19"/>
      <c r="I14" s="35" t="str">
        <f>IF($B13=TRUE,IF($C13=TRUE,"LCiM",""),"")</f>
        <v>LCiM</v>
      </c>
      <c r="J14" s="35" t="str">
        <f ca="1">IF($B13=TRUE,IF((ROW()-1)=$I13,"",IF(COUNTIF($I13:$I$34,"=LCiM")&gt;0,IFERROR(IF(STDEV(INDIRECT(""&amp;ADDRESS(ROW($R13),COLUMN($R13),3)&amp;":"&amp;ADDRESS($I13,COLUMN($R13),3)))=0,"","MCT"),"ERR"),"")),"")</f>
        <v/>
      </c>
      <c r="K14" s="35">
        <f>IF($B13=TRUE,IF($E13&lt;&gt;"",IF($E13="32K",1,IF($E13="16K",2,IF($E13="8K/T32K",IF($D$35="FRAM71B",1,3),ROW()+30))),ROW()+30),"")</f>
        <v>2</v>
      </c>
      <c r="L14" s="35">
        <f>IF($B13=TRUE,$F13,"")</f>
        <v>8</v>
      </c>
      <c r="M14" s="35" t="str">
        <f ca="1">IF($B13=TRUE,IF((-1+ROW())=$I13,"",IF(COUNTIF($I13:$I$34,"=LCiM")&gt;0,IFERROR(IF(STDEV(INDIRECT(""&amp;ADDRESS(ROW($K14),COLUMN($K14),3)&amp;":"&amp;ADDRESS(($I13+1),COLUMN($K14),3)))=0,"","MCS"),"ERR"),"")),"")</f>
        <v/>
      </c>
      <c r="N14" s="19"/>
      <c r="O14" s="105"/>
      <c r="P14" s="35" t="str">
        <f>IF($B13=TRUE,DEC2HEX(HEX2DEC("2C000")+($O13*2)+1,5),"")</f>
        <v>2C00B</v>
      </c>
      <c r="Q14" s="29"/>
      <c r="R14" s="27"/>
      <c r="S14" s="27"/>
      <c r="T14" s="28"/>
      <c r="U14" s="35" t="str">
        <f>IF($B13=TRUE,IF(OR($L13="",$L13="SYS"),DEC2HEX($F13,1),"ERR"),"")</f>
        <v>8</v>
      </c>
      <c r="V14" s="107"/>
      <c r="W14" s="109"/>
      <c r="X14" s="19"/>
    </row>
    <row r="15" spans="1:35" ht="18" customHeight="1" x14ac:dyDescent="0.15">
      <c r="A15" s="9"/>
      <c r="B15" s="142" t="b">
        <v>1</v>
      </c>
      <c r="C15" s="142" t="b">
        <v>0</v>
      </c>
      <c r="D15" s="144" t="s">
        <v>26</v>
      </c>
      <c r="E15" s="92" t="s">
        <v>30</v>
      </c>
      <c r="F15" s="92">
        <v>9</v>
      </c>
      <c r="G15" s="146" t="s">
        <v>72</v>
      </c>
      <c r="H15" s="16"/>
      <c r="I15" s="17">
        <f>IF($B15=TRUE,IFERROR(MATCH("LCiM",$I16:$I$34,0)+ROW()-1,"LLM"),"")</f>
        <v>17</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
      </c>
      <c r="M15" s="17" t="str">
        <f>IF($B15=TRUE,IF($L16&lt;&gt;"",IF(COUNTIF($L$3:$L$34,CONCATENATE("=",$L16))&gt;1,"DMB",""),""),"")</f>
        <v/>
      </c>
      <c r="N15" s="16"/>
      <c r="O15" s="90">
        <f>IF($B15=TRUE,ROWS($O$3:$O13)-(COUNTBLANK($O$3:$O13)),"")</f>
        <v>6</v>
      </c>
      <c r="P15" s="34" t="str">
        <f>IF($B15=TRUE,DEC2HEX(HEX2DEC("2C000")+($O15*2)+0,5),"")</f>
        <v>2C00C</v>
      </c>
      <c r="Q15" s="17">
        <f>IF($B15=TRUE,IF($C15=TRUE,8,0),"")</f>
        <v>0</v>
      </c>
      <c r="R15" s="17">
        <f>IF($B15=TRUE,IF($J15="",IF(OR($D15="ROM",$D15="HCROM"),4,IF(OR($D15="RAM",$D15="HCRAM"),0,"ERR")),"ERR"),"")</f>
        <v>4</v>
      </c>
      <c r="S15" s="17">
        <f>IF($B15=TRUE,IF($K15="",IF($E15="32K",1,IF($E15="16K",2,IF($E15="8K/T32K",3,"ERR"))),"ERR"),"")</f>
        <v>2</v>
      </c>
      <c r="T15" s="17" t="str">
        <f>IF($B15=TRUE,IF(COUNTIF($Q15:$S15,"=ERR")=0,DEC2HEX($Q15+$R15+$S15),"ERR"),"")</f>
        <v>6</v>
      </c>
      <c r="U15" s="18"/>
      <c r="V15" s="92" t="str">
        <f>IF($B15=TRUE,IF(AND(ISNUMBER(HEX2DEC($T15)),ISNUMBER(HEX2DEC($U16))),CONCATENATE($T15,$U16),""),"")</f>
        <v>69</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
      </c>
      <c r="J16" s="17" t="str">
        <f ca="1">IF($B15=TRUE,IF((ROW()-1)=$I15,"",IF(COUNTIF($I15:$I$34,"=LCiM")&gt;0,IFERROR(IF(STDEV(INDIRECT(""&amp;ADDRESS(ROW($R15),COLUMN($R15),3)&amp;":"&amp;ADDRESS($I15,COLUMN($R15),3)))=0,"","MCT"),"ERR"),"")),"")</f>
        <v/>
      </c>
      <c r="K16" s="17">
        <f>IF($B15=TRUE,IF($E15&lt;&gt;"",IF($E15="32K",1,IF($E15="16K",2,IF($E15="8K/T32K",IF($D$35="FRAM71B",1,3),ROW()+30))),ROW()+30),"")</f>
        <v>2</v>
      </c>
      <c r="L16" s="17">
        <f>IF($B15=TRUE,$F15,"")</f>
        <v>9</v>
      </c>
      <c r="M16" s="17" t="str">
        <f ca="1">IF($B15=TRUE,IF((-1+ROW())=$I15,"",IF(COUNTIF($I15:$I$34,"=LCiM")&gt;0,IFERROR(IF(STDEV(INDIRECT(""&amp;ADDRESS(ROW($K16),COLUMN($K16),3)&amp;":"&amp;ADDRESS(($I15+1),COLUMN($K16),3)))=0,"","MCS"),"ERR"),"")),"")</f>
        <v/>
      </c>
      <c r="N16" s="19"/>
      <c r="O16" s="91"/>
      <c r="P16" s="34" t="str">
        <f>IF($B15=TRUE,DEC2HEX(HEX2DEC("2C000")+($O15*2)+1,5),"")</f>
        <v>2C00D</v>
      </c>
      <c r="Q16" s="29"/>
      <c r="R16" s="27"/>
      <c r="S16" s="27"/>
      <c r="T16" s="28"/>
      <c r="U16" s="17" t="str">
        <f>IF($B15=TRUE,IF(OR($L15="",$L15="SYS"),DEC2HEX($F15,1),"ERR"),"")</f>
        <v>9</v>
      </c>
      <c r="V16" s="93"/>
      <c r="W16" s="95"/>
      <c r="X16" s="19"/>
    </row>
    <row r="17" spans="1:24" ht="18" customHeight="1" x14ac:dyDescent="0.15">
      <c r="A17" s="9"/>
      <c r="B17" s="134" t="b">
        <v>1</v>
      </c>
      <c r="C17" s="134" t="b">
        <v>1</v>
      </c>
      <c r="D17" s="136" t="s">
        <v>26</v>
      </c>
      <c r="E17" s="138" t="s">
        <v>30</v>
      </c>
      <c r="F17" s="139">
        <v>10</v>
      </c>
      <c r="G17" s="148"/>
      <c r="H17" s="16"/>
      <c r="I17" s="35">
        <f>IF($B17=TRUE,IFERROR(MATCH("LCiM",$I18:$I$34,0)+ROW()-1,"LLM"),"")</f>
        <v>17</v>
      </c>
      <c r="J17" s="35" t="str">
        <f>IF($B17=TRUE,IF($D17&lt;&gt;"",IF(OR($D17="ROM",$D17="RAM"),"",IF(OR($D17="HCRAM",$D17="HCROM"),IF($O17=0,IF($K18=1,IF($C17=TRUE,"","LLM"),"ICS"),"ICN"),"IVA")),"MVA"),"")</f>
        <v/>
      </c>
      <c r="K17" s="35" t="str">
        <f>IF($B17=TRUE,IF($E17&lt;&gt;"",IF(OR($E17="32K",$E17="16K",$E17="8K/T32K"),"","IVA"),"MVA"),"")</f>
        <v/>
      </c>
      <c r="L17" s="35" t="str">
        <f>IF($B17=TRUE,IF($F17="","MVA",IF(ISNUMBER($F17)=FALSE,"IVA",IF(OR($F17&lt;0,$F17&gt;15)=TRUE,"IVA",IF($F17=2,"RVA",IF(OR($F17=0,$F17=1)=TRUE,"SYS",""))))),"")</f>
        <v/>
      </c>
      <c r="M17" s="35" t="str">
        <f>IF($B17=TRUE,IF($L18&lt;&gt;"",IF(COUNTIF($L$3:$L$34,CONCATENATE("=",$L18))&gt;1,"DMB",""),""),"")</f>
        <v/>
      </c>
      <c r="N17" s="16"/>
      <c r="O17" s="104">
        <f>IF($B17=TRUE,ROWS($O$3:$O15)-(COUNTBLANK($O$3:$O15)),"")</f>
        <v>7</v>
      </c>
      <c r="P17" s="35" t="str">
        <f>IF($B17=TRUE,DEC2HEX(HEX2DEC("2C000")+($O17*2)+0,5),"")</f>
        <v>2C00E</v>
      </c>
      <c r="Q17" s="35">
        <f>IF($B17=TRUE,IF($C17=TRUE,8,0),"")</f>
        <v>8</v>
      </c>
      <c r="R17" s="35">
        <f>IF($B17=TRUE,IF($J17="",IF(OR($D17="ROM",$D17="HCROM"),4,IF(OR($D17="RAM",$D17="HCRAM"),0,"ERR")),"ERR"),"")</f>
        <v>4</v>
      </c>
      <c r="S17" s="35">
        <f>IF($B17=TRUE,IF($K17="",IF($E17="32K",1,IF($E17="16K",2,IF($E17="8K/T32K",3,"ERR"))),"ERR"),"")</f>
        <v>2</v>
      </c>
      <c r="T17" s="35" t="str">
        <f>IF($B17=TRUE,IF(COUNTIF($Q17:$S17,"=ERR")=0,DEC2HEX($Q17+$R17+$S17),"ERR"),"")</f>
        <v>E</v>
      </c>
      <c r="U17" s="18"/>
      <c r="V17" s="106" t="str">
        <f>IF($B17=TRUE,IF(AND(ISNUMBER(HEX2DEC($T17)),ISNUMBER(HEX2DEC($U18))),CONCATENATE($T17,$U18),""),"")</f>
        <v>EA</v>
      </c>
      <c r="W17" s="108">
        <f>IF(AND($V17&lt;&gt;"",$C17=TRUE,NOT(AND(OR($D17="HCRAM",$D17="HCROM"),$O17=0))),((ROWS($W$3:$W16)+(-COUNTBLANK($W$3:$W16)))/100)+5,"")</f>
        <v>5.03</v>
      </c>
      <c r="X17" s="16"/>
    </row>
    <row r="18" spans="1:24" ht="18" customHeight="1" x14ac:dyDescent="0.15">
      <c r="A18" s="9"/>
      <c r="B18" s="135"/>
      <c r="C18" s="135"/>
      <c r="D18" s="137"/>
      <c r="E18" s="137"/>
      <c r="F18" s="137"/>
      <c r="G18" s="147"/>
      <c r="H18" s="19"/>
      <c r="I18" s="35" t="str">
        <f>IF($B17=TRUE,IF($C17=TRUE,"LCiM",""),"")</f>
        <v>LCiM</v>
      </c>
      <c r="J18" s="35" t="str">
        <f ca="1">IF($B17=TRUE,IF((ROW()-1)=$I17,"",IF(COUNTIF($I17:$I$34,"=LCiM")&gt;0,IFERROR(IF(STDEV(INDIRECT(""&amp;ADDRESS(ROW($R17),COLUMN($R17),3)&amp;":"&amp;ADDRESS($I17,COLUMN($R17),3)))=0,"","MCT"),"ERR"),"")),"")</f>
        <v/>
      </c>
      <c r="K18" s="35">
        <f>IF($B17=TRUE,IF($E17&lt;&gt;"",IF($E17="32K",1,IF($E17="16K",2,IF($E17="8K/T32K",IF($D$35="FRAM71B",1,3),ROW()+30))),ROW()+30),"")</f>
        <v>2</v>
      </c>
      <c r="L18" s="35">
        <f>IF($B17=TRUE,$F17,"")</f>
        <v>10</v>
      </c>
      <c r="M18" s="35" t="str">
        <f ca="1">IF($B17=TRUE,IF((-1+ROW())=$I17,"",IF(COUNTIF($I17:$I$34,"=LCiM")&gt;0,IFERROR(IF(STDEV(INDIRECT(""&amp;ADDRESS(ROW($K18),COLUMN($K18),3)&amp;":"&amp;ADDRESS(($I17+1),COLUMN($K18),3)))=0,"","MCS"),"ERR"),"")),"")</f>
        <v/>
      </c>
      <c r="N18" s="19"/>
      <c r="O18" s="105"/>
      <c r="P18" s="35" t="str">
        <f>IF($B17=TRUE,DEC2HEX(HEX2DEC("2C000")+($O17*2)+1,5),"")</f>
        <v>2C00F</v>
      </c>
      <c r="Q18" s="29"/>
      <c r="R18" s="27"/>
      <c r="S18" s="27"/>
      <c r="T18" s="28"/>
      <c r="U18" s="35" t="str">
        <f>IF($B17=TRUE,IF(OR($L17="",$L17="SYS"),DEC2HEX($F17,1),"ERR"),"")</f>
        <v>A</v>
      </c>
      <c r="V18" s="107"/>
      <c r="W18" s="109"/>
      <c r="X18" s="19"/>
    </row>
    <row r="19" spans="1:24" ht="18" customHeight="1" x14ac:dyDescent="0.15">
      <c r="A19" s="9"/>
      <c r="B19" s="142" t="b">
        <v>1</v>
      </c>
      <c r="C19" s="142" t="b">
        <v>0</v>
      </c>
      <c r="D19" s="144" t="s">
        <v>28</v>
      </c>
      <c r="E19" s="92" t="s">
        <v>32</v>
      </c>
      <c r="F19" s="92">
        <v>11</v>
      </c>
      <c r="G19" s="146" t="s">
        <v>77</v>
      </c>
      <c r="H19" s="16"/>
      <c r="I19" s="17">
        <f>IF($B19=TRUE,IFERROR(MATCH("LCiM",$I20:$I$34,0)+ROW()-1,"LLM"),"")</f>
        <v>21</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
      </c>
      <c r="M19" s="17" t="str">
        <f>IF($B19=TRUE,IF($L20&lt;&gt;"",IF(COUNTIF($L$3:$L$34,CONCATENATE("=",$L20))&gt;1,"DMB",""),""),"")</f>
        <v/>
      </c>
      <c r="N19" s="16"/>
      <c r="O19" s="90">
        <f>IF($B19=TRUE,ROWS($O$3:$O17)-(COUNTBLANK($O$3:$O17)),"")</f>
        <v>8</v>
      </c>
      <c r="P19" s="34" t="str">
        <f>IF($B19=TRUE,DEC2HEX(HEX2DEC("2C000")+($O19*2)+0,5),"")</f>
        <v>2C010</v>
      </c>
      <c r="Q19" s="17">
        <f>IF($B19=TRUE,IF($C19=TRUE,8,0),"")</f>
        <v>0</v>
      </c>
      <c r="R19" s="17">
        <f>IF($B19=TRUE,IF($J19="",IF(OR($D19="ROM",$D19="HCROM"),4,IF(OR($D19="RAM",$D19="HCRAM"),0,"ERR")),"ERR"),"")</f>
        <v>0</v>
      </c>
      <c r="S19" s="17">
        <f>IF($B19=TRUE,IF($K19="",IF($E19="32K",1,IF($E19="16K",2,IF($E19="8K/T32K",3,"ERR"))),"ERR"),"")</f>
        <v>3</v>
      </c>
      <c r="T19" s="17" t="str">
        <f>IF($B19=TRUE,IF(COUNTIF($Q19:$S19,"=ERR")=0,DEC2HEX($Q19+$R19+$S19),"ERR"),"")</f>
        <v>3</v>
      </c>
      <c r="U19" s="18"/>
      <c r="V19" s="92" t="str">
        <f>IF($B19=TRUE,IF(AND(ISNUMBER(HEX2DEC($T19)),ISNUMBER(HEX2DEC($U20))),CONCATENATE($T19,$U20),""),"")</f>
        <v>3B</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
      </c>
      <c r="J20" s="17" t="str">
        <f ca="1">IF($B19=TRUE,IF((ROW()-1)=$I19,"",IF(COUNTIF($I19:$I$34,"=LCiM")&gt;0,IFERROR(IF(STDEV(INDIRECT(""&amp;ADDRESS(ROW($R19),COLUMN($R19),3)&amp;":"&amp;ADDRESS($I19,COLUMN($R19),3)))=0,"","MCT"),"ERR"),"")),"")</f>
        <v/>
      </c>
      <c r="K20" s="17">
        <f>IF($B19=TRUE,IF($E19&lt;&gt;"",IF($E19="32K",1,IF($E19="16K",2,IF($E19="8K/T32K",IF($D$35="FRAM71B",1,3),ROW()+30))),ROW()+30),"")</f>
        <v>3</v>
      </c>
      <c r="L20" s="17">
        <f>IF($B19=TRUE,$F19,"")</f>
        <v>11</v>
      </c>
      <c r="M20" s="17" t="str">
        <f ca="1">IF($B19=TRUE,IF((-1+ROW())=$I19,"",IF(COUNTIF($I19:$I$34,"=LCiM")&gt;0,IFERROR(IF(STDEV(INDIRECT(""&amp;ADDRESS(ROW($K20),COLUMN($K20),3)&amp;":"&amp;ADDRESS(($I19+1),COLUMN($K20),3)))=0,"","MCS"),"ERR"),"")),"")</f>
        <v/>
      </c>
      <c r="N20" s="19"/>
      <c r="O20" s="91"/>
      <c r="P20" s="34" t="str">
        <f>IF($B19=TRUE,DEC2HEX(HEX2DEC("2C000")+($O19*2)+1,5),"")</f>
        <v>2C011</v>
      </c>
      <c r="Q20" s="29"/>
      <c r="R20" s="27"/>
      <c r="S20" s="27"/>
      <c r="T20" s="28"/>
      <c r="U20" s="17" t="str">
        <f>IF($B19=TRUE,IF(OR($L19="",$L19="SYS"),DEC2HEX($F19,1),"ERR"),"")</f>
        <v>B</v>
      </c>
      <c r="V20" s="93"/>
      <c r="W20" s="95"/>
      <c r="X20" s="19"/>
    </row>
    <row r="21" spans="1:24" ht="18" customHeight="1" x14ac:dyDescent="0.15">
      <c r="A21" s="9"/>
      <c r="B21" s="134" t="b">
        <v>1</v>
      </c>
      <c r="C21" s="134" t="b">
        <v>1</v>
      </c>
      <c r="D21" s="136" t="s">
        <v>28</v>
      </c>
      <c r="E21" s="138" t="s">
        <v>32</v>
      </c>
      <c r="F21" s="139">
        <v>12</v>
      </c>
      <c r="G21" s="148"/>
      <c r="H21" s="16"/>
      <c r="I21" s="35">
        <f>IF($B21=TRUE,IFERROR(MATCH("LCiM",$I22:$I$34,0)+ROW()-1,"LLM"),"")</f>
        <v>21</v>
      </c>
      <c r="J21" s="35" t="str">
        <f>IF($B21=TRUE,IF($D21&lt;&gt;"",IF(OR($D21="ROM",$D21="RAM"),"",IF(OR($D21="HCRAM",$D21="HCROM"),IF($O21=0,IF($K22=1,IF($C21=TRUE,"","LLM"),"ICS"),"ICN"),"IVA")),"MVA"),"")</f>
        <v/>
      </c>
      <c r="K21" s="35" t="str">
        <f>IF($B21=TRUE,IF($E21&lt;&gt;"",IF(OR($E21="32K",$E21="16K",$E21="8K/T32K"),"","IVA"),"MVA"),"")</f>
        <v/>
      </c>
      <c r="L21" s="35" t="str">
        <f>IF($B21=TRUE,IF($F21="","MVA",IF(ISNUMBER($F21)=FALSE,"IVA",IF(OR($F21&lt;0,$F21&gt;15)=TRUE,"IVA",IF($F21=2,"RVA",IF(OR($F21=0,$F21=1)=TRUE,"SYS",""))))),"")</f>
        <v/>
      </c>
      <c r="M21" s="35" t="str">
        <f>IF($B21=TRUE,IF($L22&lt;&gt;"",IF(COUNTIF($L$3:$L$34,CONCATENATE("=",$L22))&gt;1,"DMB",""),""),"")</f>
        <v/>
      </c>
      <c r="N21" s="16"/>
      <c r="O21" s="104">
        <f>IF($B21=TRUE,ROWS($O$3:$O19)-(COUNTBLANK($O$3:$O19)),"")</f>
        <v>9</v>
      </c>
      <c r="P21" s="35" t="str">
        <f>IF($B21=TRUE,DEC2HEX(HEX2DEC("2C000")+($O21*2)+0,5),"")</f>
        <v>2C012</v>
      </c>
      <c r="Q21" s="35">
        <f>IF($B21=TRUE,IF($C21=TRUE,8,0),"")</f>
        <v>8</v>
      </c>
      <c r="R21" s="35">
        <f>IF($B21=TRUE,IF($J21="",IF(OR($D21="ROM",$D21="HCROM"),4,IF(OR($D21="RAM",$D21="HCRAM"),0,"ERR")),"ERR"),"")</f>
        <v>0</v>
      </c>
      <c r="S21" s="35">
        <f>IF($B21=TRUE,IF($K21="",IF($E21="32K",1,IF($E21="16K",2,IF($E21="8K/T32K",3,"ERR"))),"ERR"),"")</f>
        <v>3</v>
      </c>
      <c r="T21" s="35" t="str">
        <f>IF($B21=TRUE,IF(COUNTIF($Q21:$S21,"=ERR")=0,DEC2HEX($Q21+$R21+$S21),"ERR"),"")</f>
        <v>B</v>
      </c>
      <c r="U21" s="18"/>
      <c r="V21" s="106" t="str">
        <f>IF($B21=TRUE,IF(AND(ISNUMBER(HEX2DEC($T21)),ISNUMBER(HEX2DEC($U22))),CONCATENATE($T21,$U22),""),"")</f>
        <v>BC</v>
      </c>
      <c r="W21" s="108">
        <f>IF(AND($V21&lt;&gt;"",$C21=TRUE,NOT(AND(OR($D21="HCRAM",$D21="HCROM"),$O21=0))),((ROWS($W$3:$W20)+(-COUNTBLANK($W$3:$W20)))/100)+5,"")</f>
        <v>5.04</v>
      </c>
      <c r="X21" s="16"/>
    </row>
    <row r="22" spans="1:24" ht="18" customHeight="1" x14ac:dyDescent="0.15">
      <c r="A22" s="9"/>
      <c r="B22" s="135"/>
      <c r="C22" s="135"/>
      <c r="D22" s="137"/>
      <c r="E22" s="137"/>
      <c r="F22" s="137"/>
      <c r="G22" s="147"/>
      <c r="H22" s="19"/>
      <c r="I22" s="35" t="str">
        <f>IF($B21=TRUE,IF($C21=TRUE,"LCiM",""),"")</f>
        <v>LCiM</v>
      </c>
      <c r="J22" s="35" t="str">
        <f ca="1">IF($B21=TRUE,IF((ROW()-1)=$I21,"",IF(COUNTIF($I21:$I$34,"=LCiM")&gt;0,IFERROR(IF(STDEV(INDIRECT(""&amp;ADDRESS(ROW($R21),COLUMN($R21),3)&amp;":"&amp;ADDRESS($I21,COLUMN($R21),3)))=0,"","MCT"),"ERR"),"")),"")</f>
        <v/>
      </c>
      <c r="K22" s="35">
        <f>IF($B21=TRUE,IF($E21&lt;&gt;"",IF($E21="32K",1,IF($E21="16K",2,IF($E21="8K/T32K",IF($D$35="FRAM71B",1,3),ROW()+30))),ROW()+30),"")</f>
        <v>3</v>
      </c>
      <c r="L22" s="35">
        <f>IF($B21=TRUE,$F21,"")</f>
        <v>12</v>
      </c>
      <c r="M22" s="35" t="str">
        <f ca="1">IF($B21=TRUE,IF((-1+ROW())=$I21,"",IF(COUNTIF($I21:$I$34,"=LCiM")&gt;0,IFERROR(IF(STDEV(INDIRECT(""&amp;ADDRESS(ROW($K22),COLUMN($K22),3)&amp;":"&amp;ADDRESS(($I21+1),COLUMN($K22),3)))=0,"","MCS"),"ERR"),"")),"")</f>
        <v/>
      </c>
      <c r="N22" s="19"/>
      <c r="O22" s="105"/>
      <c r="P22" s="35" t="str">
        <f>IF($B21=TRUE,DEC2HEX(HEX2DEC("2C000")+($O21*2)+1,5),"")</f>
        <v>2C013</v>
      </c>
      <c r="Q22" s="29"/>
      <c r="R22" s="27"/>
      <c r="S22" s="27"/>
      <c r="T22" s="28"/>
      <c r="U22" s="35" t="str">
        <f>IF($B21=TRUE,IF(OR($L21="",$L21="SYS"),DEC2HEX($F21,1),"ERR"),"")</f>
        <v>C</v>
      </c>
      <c r="V22" s="107"/>
      <c r="W22" s="109"/>
      <c r="X22" s="19"/>
    </row>
    <row r="23" spans="1:24" ht="18" customHeight="1" x14ac:dyDescent="0.15">
      <c r="A23" s="9"/>
      <c r="B23" s="142" t="b">
        <v>1</v>
      </c>
      <c r="C23" s="142" t="b">
        <v>0</v>
      </c>
      <c r="D23" s="144" t="s">
        <v>26</v>
      </c>
      <c r="E23" s="92" t="s">
        <v>32</v>
      </c>
      <c r="F23" s="92">
        <v>13</v>
      </c>
      <c r="G23" s="146" t="s">
        <v>76</v>
      </c>
      <c r="H23" s="16"/>
      <c r="I23" s="17">
        <f>IF($B23=TRUE,IFERROR(MATCH("LCiM",$I24:$I$34,0)+ROW()-1,"LLM"),"")</f>
        <v>25</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f>IF($B23=TRUE,ROWS($O$3:$O21)-(COUNTBLANK($O$3:$O21)),"")</f>
        <v>10</v>
      </c>
      <c r="P23" s="34" t="str">
        <f>IF($B23=TRUE,DEC2HEX(HEX2DEC("2C000")+($O23*2)+0,5),"")</f>
        <v>2C014</v>
      </c>
      <c r="Q23" s="17">
        <f>IF($B23=TRUE,IF($C23=TRUE,8,0),"")</f>
        <v>0</v>
      </c>
      <c r="R23" s="17">
        <f>IF($B23=TRUE,IF($J23="",IF(OR($D23="ROM",$D23="HCROM"),4,IF(OR($D23="RAM",$D23="HCRAM"),0,"ERR")),"ERR"),"")</f>
        <v>4</v>
      </c>
      <c r="S23" s="17">
        <f>IF($B23=TRUE,IF($K23="",IF($E23="32K",1,IF($E23="16K",2,IF($E23="8K/T32K",3,"ERR"))),"ERR"),"")</f>
        <v>3</v>
      </c>
      <c r="T23" s="17" t="str">
        <f>IF($B23=TRUE,IF(COUNTIF($Q23:$S23,"=ERR")=0,DEC2HEX($Q23+$R23+$S23),"ERR"),"")</f>
        <v>7</v>
      </c>
      <c r="U23" s="18"/>
      <c r="V23" s="92" t="str">
        <f>IF($B23=TRUE,IF(AND(ISNUMBER(HEX2DEC($T23)),ISNUMBER(HEX2DEC($U24))),CONCATENATE($T23,$U24),""),"")</f>
        <v>7D</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f>IF($B23=TRUE,IF($E23&lt;&gt;"",IF($E23="32K",1,IF($E23="16K",2,IF($E23="8K/T32K",IF($D$35="FRAM71B",1,3),ROW()+30))),ROW()+30),"")</f>
        <v>3</v>
      </c>
      <c r="L24" s="17">
        <f>IF($B23=TRUE,$F23,"")</f>
        <v>13</v>
      </c>
      <c r="M24" s="17" t="str">
        <f ca="1">IF($B23=TRUE,IF((-1+ROW())=$I23,"",IF(COUNTIF($I23:$I$34,"=LCiM")&gt;0,IFERROR(IF(STDEV(INDIRECT(""&amp;ADDRESS(ROW($K24),COLUMN($K24),3)&amp;":"&amp;ADDRESS(($I23+1),COLUMN($K24),3)))=0,"","MCS"),"ERR"),"")),"")</f>
        <v/>
      </c>
      <c r="N24" s="19"/>
      <c r="O24" s="91"/>
      <c r="P24" s="34" t="str">
        <f>IF($B23=TRUE,DEC2HEX(HEX2DEC("2C000")+($O23*2)+1,5),"")</f>
        <v>2C015</v>
      </c>
      <c r="Q24" s="29"/>
      <c r="R24" s="27"/>
      <c r="S24" s="27"/>
      <c r="T24" s="28"/>
      <c r="U24" s="17" t="str">
        <f>IF($B23=TRUE,IF(OR($L23="",$L23="SYS"),DEC2HEX($F23,1),"ERR"),"")</f>
        <v>D</v>
      </c>
      <c r="V24" s="93"/>
      <c r="W24" s="95"/>
      <c r="X24" s="19"/>
    </row>
    <row r="25" spans="1:24" ht="18" customHeight="1" x14ac:dyDescent="0.15">
      <c r="A25" s="9"/>
      <c r="B25" s="134" t="b">
        <v>1</v>
      </c>
      <c r="C25" s="134" t="b">
        <v>1</v>
      </c>
      <c r="D25" s="136" t="s">
        <v>26</v>
      </c>
      <c r="E25" s="138" t="s">
        <v>32</v>
      </c>
      <c r="F25" s="139">
        <v>14</v>
      </c>
      <c r="G25" s="148"/>
      <c r="H25" s="16"/>
      <c r="I25" s="35">
        <f>IF($B25=TRUE,IFERROR(MATCH("LCiM",$I26:$I$34,0)+ROW()-1,"LLM"),"")</f>
        <v>25</v>
      </c>
      <c r="J25" s="35" t="str">
        <f>IF($B25=TRUE,IF($D25&lt;&gt;"",IF(OR($D25="ROM",$D25="RAM"),"",IF(OR($D25="HCRAM",$D25="HCROM"),IF($O25=0,IF($K26=1,IF($C25=TRUE,"","LLM"),"ICS"),"ICN"),"IVA")),"MVA"),"")</f>
        <v/>
      </c>
      <c r="K25" s="35" t="str">
        <f>IF($B25=TRUE,IF($E25&lt;&gt;"",IF(OR($E25="32K",$E25="16K",$E25="8K/T32K"),"","IVA"),"MVA"),"")</f>
        <v/>
      </c>
      <c r="L25" s="35" t="str">
        <f>IF($B25=TRUE,IF($F25="","MVA",IF(ISNUMBER($F25)=FALSE,"IVA",IF(OR($F25&lt;0,$F25&gt;15)=TRUE,"IVA",IF($F25=2,"RVA",IF(OR($F25=0,$F25=1)=TRUE,"SYS",""))))),"")</f>
        <v/>
      </c>
      <c r="M25" s="35" t="str">
        <f>IF($B25=TRUE,IF($L26&lt;&gt;"",IF(COUNTIF($L$3:$L$34,CONCATENATE("=",$L26))&gt;1,"DMB",""),""),"")</f>
        <v/>
      </c>
      <c r="N25" s="16"/>
      <c r="O25" s="104">
        <f>IF($B25=TRUE,ROWS($O$3:$O23)-(COUNTBLANK($O$3:$O23)),"")</f>
        <v>11</v>
      </c>
      <c r="P25" s="35" t="str">
        <f>IF($B25=TRUE,DEC2HEX(HEX2DEC("2C000")+($O25*2)+0,5),"")</f>
        <v>2C016</v>
      </c>
      <c r="Q25" s="35">
        <f>IF($B25=TRUE,IF($C25=TRUE,8,0),"")</f>
        <v>8</v>
      </c>
      <c r="R25" s="35">
        <f>IF($B25=TRUE,IF($J25="",IF(OR($D25="ROM",$D25="HCROM"),4,IF(OR($D25="RAM",$D25="HCRAM"),0,"ERR")),"ERR"),"")</f>
        <v>4</v>
      </c>
      <c r="S25" s="35">
        <f>IF($B25=TRUE,IF($K25="",IF($E25="32K",1,IF($E25="16K",2,IF($E25="8K/T32K",3,"ERR"))),"ERR"),"")</f>
        <v>3</v>
      </c>
      <c r="T25" s="35" t="str">
        <f>IF($B25=TRUE,IF(COUNTIF($Q25:$S25,"=ERR")=0,DEC2HEX($Q25+$R25+$S25),"ERR"),"")</f>
        <v>F</v>
      </c>
      <c r="U25" s="18"/>
      <c r="V25" s="106" t="str">
        <f>IF($B25=TRUE,IF(AND(ISNUMBER(HEX2DEC($T25)),ISNUMBER(HEX2DEC($U26))),CONCATENATE($T25,$U26),""),"")</f>
        <v>FE</v>
      </c>
      <c r="W25" s="108">
        <f>IF(AND($V25&lt;&gt;"",$C25=TRUE,NOT(AND(OR($D25="HCRAM",$D25="HCROM"),$O25=0))),((ROWS($W$3:$W24)+(-COUNTBLANK($W$3:$W24)))/100)+5,"")</f>
        <v>5.05</v>
      </c>
      <c r="X25" s="16"/>
    </row>
    <row r="26" spans="1:24" ht="18" customHeight="1" x14ac:dyDescent="0.15">
      <c r="A26" s="9"/>
      <c r="B26" s="135"/>
      <c r="C26" s="135"/>
      <c r="D26" s="137"/>
      <c r="E26" s="137"/>
      <c r="F26" s="137"/>
      <c r="G26" s="147"/>
      <c r="H26" s="19"/>
      <c r="I26" s="35" t="str">
        <f>IF($B25=TRUE,IF($C25=TRUE,"LCiM",""),"")</f>
        <v>LCiM</v>
      </c>
      <c r="J26" s="35" t="str">
        <f ca="1">IF($B25=TRUE,IF((ROW()-1)=$I25,"",IF(COUNTIF($I25:$I$34,"=LCiM")&gt;0,IFERROR(IF(STDEV(INDIRECT(""&amp;ADDRESS(ROW($R25),COLUMN($R25),3)&amp;":"&amp;ADDRESS($I25,COLUMN($R25),3)))=0,"","MCT"),"ERR"),"")),"")</f>
        <v/>
      </c>
      <c r="K26" s="35">
        <f>IF($B25=TRUE,IF($E25&lt;&gt;"",IF($E25="32K",1,IF($E25="16K",2,IF($E25="8K/T32K",IF($D$35="FRAM71B",1,3),ROW()+30))),ROW()+30),"")</f>
        <v>3</v>
      </c>
      <c r="L26" s="35">
        <f>IF($B25=TRUE,$F25,"")</f>
        <v>14</v>
      </c>
      <c r="M26" s="35" t="str">
        <f ca="1">IF($B25=TRUE,IF((-1+ROW())=$I25,"",IF(COUNTIF($I25:$I$34,"=LCiM")&gt;0,IFERROR(IF(STDEV(INDIRECT(""&amp;ADDRESS(ROW($K26),COLUMN($K26),3)&amp;":"&amp;ADDRESS(($I25+1),COLUMN($K26),3)))=0,"","MCS"),"ERR"),"")),"")</f>
        <v/>
      </c>
      <c r="N26" s="19"/>
      <c r="O26" s="105"/>
      <c r="P26" s="35" t="str">
        <f>IF($B25=TRUE,DEC2HEX(HEX2DEC("2C000")+($O25*2)+1,5),"")</f>
        <v>2C017</v>
      </c>
      <c r="Q26" s="29"/>
      <c r="R26" s="27"/>
      <c r="S26" s="27"/>
      <c r="T26" s="28"/>
      <c r="U26" s="35" t="str">
        <f>IF($B25=TRUE,IF(OR($L25="",$L25="SYS"),DEC2HEX($F25,1),"ERR"),"")</f>
        <v>E</v>
      </c>
      <c r="V26" s="107"/>
      <c r="W26" s="109"/>
      <c r="X26" s="19"/>
    </row>
    <row r="27" spans="1:24" ht="18" customHeight="1" x14ac:dyDescent="0.15">
      <c r="A27" s="9"/>
      <c r="B27" s="142" t="b">
        <v>0</v>
      </c>
      <c r="C27" s="142" t="b">
        <v>0</v>
      </c>
      <c r="D27" s="144"/>
      <c r="E27" s="92"/>
      <c r="F27" s="92"/>
      <c r="G27" s="146"/>
      <c r="H27" s="16"/>
      <c r="I27" s="17" t="str">
        <f>IF($B27=TRUE,IFERROR(MATCH("LCiM",$I28:$I$34,0)+ROW()-1,"LLM"),"")</f>
        <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
      </c>
      <c r="M27" s="17" t="str">
        <f>IF($B27=TRUE,IF($L28&lt;&gt;"",IF(COUNTIF($L$3:$L$34,CONCATENATE("=",$L28))&gt;1,"DMB",""),""),"")</f>
        <v/>
      </c>
      <c r="N27" s="16"/>
      <c r="O27" s="90" t="str">
        <f>IF($B27=TRUE,ROWS($O$3:$O25)-(COUNTBLANK($O$3:$O25)),"")</f>
        <v/>
      </c>
      <c r="P27" s="34" t="str">
        <f>IF($B27=TRUE,DEC2HEX(HEX2DEC("2C000")+($O27*2)+0,5),"")</f>
        <v/>
      </c>
      <c r="Q27" s="17" t="str">
        <f>IF($B27=TRUE,IF($C27=TRUE,8,0),"")</f>
        <v/>
      </c>
      <c r="R27" s="17" t="str">
        <f>IF($B27=TRUE,IF($J27="",IF(OR($D27="ROM",$D27="HCROM"),4,IF(OR($D27="RAM",$D27="HCRAM"),0,"ERR")),"ERR"),"")</f>
        <v/>
      </c>
      <c r="S27" s="17" t="str">
        <f>IF($B27=TRUE,IF($K27="",IF($E27="32K",1,IF($E27="16K",2,IF($E27="8K/T32K",3,"ERR"))),"ERR"),"")</f>
        <v/>
      </c>
      <c r="T27" s="17" t="str">
        <f>IF($B27=TRUE,IF(COUNTIF($Q27:$S27,"=ERR")=0,DEC2HEX($Q27+$R27+$S27),"ERR"),"")</f>
        <v/>
      </c>
      <c r="U27" s="18"/>
      <c r="V27" s="92" t="str">
        <f>IF($B27=TRUE,IF(AND(ISNUMBER(HEX2DEC($T27)),ISNUMBER(HEX2DEC($U28))),CONCATENATE($T27,$U28),""),"")</f>
        <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t="str">
        <f>IF($B27=TRUE,IF($E27&lt;&gt;"",IF($E27="32K",1,IF($E27="16K",2,IF($E27="8K/T32K",IF($D$35="FRAM71B",1,3),ROW()+30))),ROW()+30),"")</f>
        <v/>
      </c>
      <c r="L28" s="17" t="str">
        <f>IF($B27=TRUE,$F27,"")</f>
        <v/>
      </c>
      <c r="M28" s="17" t="str">
        <f ca="1">IF($B27=TRUE,IF((-1+ROW())=$I27,"",IF(COUNTIF($I27:$I$34,"=LCiM")&gt;0,IFERROR(IF(STDEV(INDIRECT(""&amp;ADDRESS(ROW($K28),COLUMN($K28),3)&amp;":"&amp;ADDRESS(($I27+1),COLUMN($K28),3)))=0,"","MCS"),"ERR"),"")),"")</f>
        <v/>
      </c>
      <c r="N28" s="19"/>
      <c r="O28" s="91"/>
      <c r="P28" s="34" t="str">
        <f>IF($B27=TRUE,DEC2HEX(HEX2DEC("2C000")+($O27*2)+1,5),"")</f>
        <v/>
      </c>
      <c r="Q28" s="29"/>
      <c r="R28" s="27"/>
      <c r="S28" s="27"/>
      <c r="T28" s="28"/>
      <c r="U28" s="17" t="str">
        <f>IF($B27=TRUE,IF(OR($L27="",$L27="SYS"),DEC2HEX($F27,1),"ERR"),"")</f>
        <v/>
      </c>
      <c r="V28" s="93"/>
      <c r="W28" s="95"/>
      <c r="X28" s="19"/>
    </row>
    <row r="29" spans="1:24" ht="18" customHeight="1" x14ac:dyDescent="0.15">
      <c r="A29" s="9"/>
      <c r="B29" s="134" t="b">
        <v>0</v>
      </c>
      <c r="C29" s="134" t="b">
        <v>0</v>
      </c>
      <c r="D29" s="136"/>
      <c r="E29" s="138"/>
      <c r="F29" s="139"/>
      <c r="G29" s="148"/>
      <c r="H29" s="16"/>
      <c r="I29" s="35" t="str">
        <f>IF($B29=TRUE,IFERROR(MATCH("LCiM",$I30:$I$34,0)+ROW()-1,"LLM"),"")</f>
        <v/>
      </c>
      <c r="J29" s="35" t="str">
        <f>IF($B29=TRUE,IF($D29&lt;&gt;"",IF(OR($D29="ROM",$D29="RAM"),"",IF(OR($D29="HCRAM",$D29="HCROM"),IF($O29=0,IF($K30=1,IF($C29=TRUE,"","LLM"),"ICS"),"ICN"),"IVA")),"MVA"),"")</f>
        <v/>
      </c>
      <c r="K29" s="35" t="str">
        <f>IF($B29=TRUE,IF($E29&lt;&gt;"",IF(OR($E29="32K",$E29="16K",$E29="8K/T32K"),"","IVA"),"MVA"),"")</f>
        <v/>
      </c>
      <c r="L29" s="35" t="str">
        <f>IF($B29=TRUE,IF($F29="","MVA",IF(ISNUMBER($F29)=FALSE,"IVA",IF(OR($F29&lt;0,$F29&gt;15)=TRUE,"IVA",IF($F29=2,"RVA",IF(OR($F29=0,$F29=1)=TRUE,"SYS",""))))),"")</f>
        <v/>
      </c>
      <c r="M29" s="35" t="str">
        <f>IF($B29=TRUE,IF($L30&lt;&gt;"",IF(COUNTIF($L$3:$L$34,CONCATENATE("=",$L30))&gt;1,"DMB",""),""),"")</f>
        <v/>
      </c>
      <c r="N29" s="16"/>
      <c r="O29" s="104" t="str">
        <f>IF($B29=TRUE,ROWS($O$3:$O27)-(COUNTBLANK($O$3:$O27)),"")</f>
        <v/>
      </c>
      <c r="P29" s="35" t="str">
        <f>IF($B29=TRUE,DEC2HEX(HEX2DEC("2C000")+($O29*2)+0,5),"")</f>
        <v/>
      </c>
      <c r="Q29" s="35" t="str">
        <f>IF($B29=TRUE,IF($C29=TRUE,8,0),"")</f>
        <v/>
      </c>
      <c r="R29" s="35" t="str">
        <f>IF($B29=TRUE,IF($J29="",IF(OR($D29="ROM",$D29="HCROM"),4,IF(OR($D29="RAM",$D29="HCRAM"),0,"ERR")),"ERR"),"")</f>
        <v/>
      </c>
      <c r="S29" s="35" t="str">
        <f>IF($B29=TRUE,IF($K29="",IF($E29="32K",1,IF($E29="16K",2,IF($E29="8K/T32K",3,"ERR"))),"ERR"),"")</f>
        <v/>
      </c>
      <c r="T29" s="35" t="str">
        <f>IF($B29=TRUE,IF(COUNTIF($Q29:$S29,"=ERR")=0,DEC2HEX($Q29+$R29+$S29),"ERR"),"")</f>
        <v/>
      </c>
      <c r="U29" s="18"/>
      <c r="V29" s="106" t="str">
        <f>IF($B29=TRUE,IF(AND(ISNUMBER(HEX2DEC($T29)),ISNUMBER(HEX2DEC($U30))),CONCATENATE($T29,$U30),""),"")</f>
        <v/>
      </c>
      <c r="W29" s="108" t="str">
        <f>IF(AND($V29&lt;&gt;"",$C29=TRUE,NOT(AND(OR($D29="HCRAM",$D29="HCROM"),$O29=0))),((ROWS($W$3:$W28)+(-COUNTBLANK($W$3:$W28)))/100)+5,"")</f>
        <v/>
      </c>
      <c r="X29" s="16"/>
    </row>
    <row r="30" spans="1:24" ht="18" customHeight="1" x14ac:dyDescent="0.15">
      <c r="A30" s="9"/>
      <c r="B30" s="135"/>
      <c r="C30" s="135"/>
      <c r="D30" s="137"/>
      <c r="E30" s="137"/>
      <c r="F30" s="137"/>
      <c r="G30" s="147"/>
      <c r="H30" s="19"/>
      <c r="I30" s="35" t="str">
        <f>IF($B29=TRUE,IF($C29=TRUE,"LCiM",""),"")</f>
        <v/>
      </c>
      <c r="J30" s="35" t="str">
        <f ca="1">IF($B29=TRUE,IF((ROW()-1)=$I29,"",IF(COUNTIF($I29:$I$34,"=LCiM")&gt;0,IFERROR(IF(STDEV(INDIRECT(""&amp;ADDRESS(ROW($R29),COLUMN($R29),3)&amp;":"&amp;ADDRESS($I29,COLUMN($R29),3)))=0,"","MCT"),"ERR"),"")),"")</f>
        <v/>
      </c>
      <c r="K30" s="35" t="str">
        <f>IF($B29=TRUE,IF($E29&lt;&gt;"",IF($E29="32K",1,IF($E29="16K",2,IF($E29="8K/T32K",IF($D$35="FRAM71B",1,3),ROW()+30))),ROW()+30),"")</f>
        <v/>
      </c>
      <c r="L30" s="35" t="str">
        <f>IF($B29=TRUE,$F29,"")</f>
        <v/>
      </c>
      <c r="M30" s="35" t="str">
        <f ca="1">IF($B29=TRUE,IF((-1+ROW())=$I29,"",IF(COUNTIF($I29:$I$34,"=LCiM")&gt;0,IFERROR(IF(STDEV(INDIRECT(""&amp;ADDRESS(ROW($K30),COLUMN($K30),3)&amp;":"&amp;ADDRESS(($I29+1),COLUMN($K30),3)))=0,"","MCS"),"ERR"),"")),"")</f>
        <v/>
      </c>
      <c r="N30" s="19"/>
      <c r="O30" s="105"/>
      <c r="P30" s="35" t="str">
        <f>IF($B29=TRUE,DEC2HEX(HEX2DEC("2C000")+($O29*2)+1,5),"")</f>
        <v/>
      </c>
      <c r="Q30" s="29"/>
      <c r="R30" s="27"/>
      <c r="S30" s="27"/>
      <c r="T30" s="28"/>
      <c r="U30" s="35" t="str">
        <f>IF($B29=TRUE,IF(OR($L29="",$L29="SYS"),DEC2HEX($F29,1),"ERR"),"")</f>
        <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4"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4"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63</v>
      </c>
      <c r="H33" s="16"/>
      <c r="I33" s="35" t="str">
        <f>IF($B33=TRUE,IFERROR(MATCH("LCiM",$I34:$I$34,0)+ROW()-1,"LLM"),"")</f>
        <v/>
      </c>
      <c r="J33" s="35" t="str">
        <f>IF($B33=TRUE,IF($D33&lt;&gt;"",IF(OR($D33="ROM",$D33="RAM"),"",IF(OR($D33="HCRAM",$D33="HCROM"),IF($O33=0,IF($K34=1,IF($C33=TRUE,"","LLM"),"ICS"),"ICN"),"IVA")),"MVA"),"")</f>
        <v/>
      </c>
      <c r="K33" s="35" t="str">
        <f>IF($B33=TRUE,IF($E33&lt;&gt;"",IF(OR($E33="32K",$E33="16K",$E33="8K/T32K"),"","IVA"),"MVA"),"")</f>
        <v/>
      </c>
      <c r="L33" s="35" t="str">
        <f>IF($B33=TRUE,IF($F33="","MVA",IF(ISNUMBER($F33)=FALSE,"IVA",IF(OR($F33&lt;0,$F33&gt;15)=TRUE,"IVA",IF($F33=2,"RVA",IF(OR($F33=0,$F33=1)=TRUE,"SYS",""))))),"")</f>
        <v/>
      </c>
      <c r="M33" s="35" t="str">
        <f>IF($B33=TRUE,IF($L34&lt;&gt;"",IF(COUNTIF($L$3:$L$34,CONCATENATE("=",$L34))&gt;1,"DMB",""),""),"")</f>
        <v/>
      </c>
      <c r="N33" s="16"/>
      <c r="O33" s="104" t="str">
        <f>IF(AND($B33=TRUE,$V33&lt;&gt;""),ROWS($O$3:$O31)-(COUNTBLANK($O$3:$O31)),"")</f>
        <v/>
      </c>
      <c r="P33" s="35" t="str">
        <f>IF($B33=TRUE,DEC2HEX(HEX2DEC("2C000")+($O33*2)+0,5),"")</f>
        <v/>
      </c>
      <c r="Q33" s="35" t="str">
        <f>IF($B33=TRUE,IF($C33=TRUE,8,0),"")</f>
        <v/>
      </c>
      <c r="R33" s="35" t="str">
        <f>IF($B33=TRUE,IF($J33="",IF(OR($D33="ROM",$D33="HCROM"),4,IF(OR($D33="RAM",$D33="HCRAM"),0,"ERR")),"ERR"),"")</f>
        <v/>
      </c>
      <c r="S33" s="35" t="str">
        <f>IF($B33=TRUE,IF($K33="",IF($E33="32K",1,IF($E33="16K",2,IF($E33="8K/T32K",3,"ERR"))),"ERR"),"")</f>
        <v/>
      </c>
      <c r="T33" s="35"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5" t="str">
        <f>IF($B33=TRUE,IF($C33=TRUE,"LCiM",""),"")</f>
        <v/>
      </c>
      <c r="J34" s="35" t="str">
        <f ca="1">IF($B33=TRUE,IF((ROW()-1)=$I33,"",IF(COUNTIF($I33:$I$34,"=LCiM")&gt;0,IFERROR(IF(STDEV(INDIRECT(""&amp;ADDRESS(ROW($R33),COLUMN($R33),3)&amp;":"&amp;ADDRESS($I33,COLUMN($R33),3)))=0,"","MCT"),"ERR"),"")),"")</f>
        <v/>
      </c>
      <c r="K34" s="35" t="str">
        <f>IF($B33=TRUE,IF($E33&lt;&gt;"",IF($E33="32K",1,IF($E33="16K",2,IF($E33="8K/T32K",IF($D$35="FRAM71B",1,3),ROW()+30))),ROW()+30),"")</f>
        <v/>
      </c>
      <c r="L34" s="35" t="str">
        <f>IF($B33=TRUE,$F33,"")</f>
        <v/>
      </c>
      <c r="M34" s="35" t="str">
        <f ca="1">IF($B33=TRUE,IF((-1+ROW())=$I33,"",IF(COUNTIF($I33:$I$34,"=LCiM")&gt;0,IFERROR(IF(STDEV(INDIRECT(""&amp;ADDRESS(ROW($K34),COLUMN($K34),3)&amp;":"&amp;ADDRESS(($I33+1),COLUMN($K34),3)))=0,"","MCS"),"ERR"),"")),"")</f>
        <v/>
      </c>
      <c r="N34" s="19"/>
      <c r="O34" s="116"/>
      <c r="P34" s="35" t="str">
        <f>IF($B33=TRUE,DEC2HEX(HEX2DEC("2C000")+($O33*2)+1,5),"")</f>
        <v/>
      </c>
      <c r="Q34" s="29"/>
      <c r="R34" s="27"/>
      <c r="S34" s="27"/>
      <c r="T34" s="28"/>
      <c r="U34" s="35" t="str">
        <f>IF($B33=TRUE,IF(OR($L33="",$L33="SYS"),DEC2HEX($F33,1),"ERR"),"")</f>
        <v/>
      </c>
      <c r="V34" s="107"/>
      <c r="W34" s="109"/>
      <c r="X34" s="19"/>
    </row>
    <row r="35" spans="1:35" ht="18" customHeight="1" x14ac:dyDescent="0.15">
      <c r="A35" s="9"/>
      <c r="B35" s="128" t="s">
        <v>23</v>
      </c>
      <c r="C35" s="129"/>
      <c r="D35" s="130" t="s">
        <v>40</v>
      </c>
      <c r="E35" s="131"/>
      <c r="F35" s="132" t="s">
        <v>97</v>
      </c>
      <c r="G35" s="133"/>
      <c r="H35" s="22"/>
      <c r="I35" s="17" t="str">
        <f>IF(COUNTIF($I3:$I$34,"=LLM")=0,"","LLM")</f>
        <v/>
      </c>
      <c r="J35" s="17" t="str">
        <f ca="1">IF(COUNTBLANK($J$3:$J$34)=32,"","ERR")</f>
        <v/>
      </c>
      <c r="K35" s="17" t="str">
        <f>IF(AND(COUNTIF($K3:$K$34,"=IVA")=0,COUNTIF($K3:$K$34,"=MVA")=0),"","ERR")</f>
        <v/>
      </c>
      <c r="L35" s="17" t="str">
        <f>IF(AND(COUNTIF($L3:$L$34,"=IVA")=0,COUNTIF($L3:$L$34,"=MVA")=0,COUNTIF($L3:$L$34,"=RVA")=0),"","ERR")</f>
        <v/>
      </c>
      <c r="M35" s="17" t="str">
        <f ca="1">IF(COUNTBLANK($M3:$M$34)=32,"","ERR")</f>
        <v/>
      </c>
      <c r="N35" s="24"/>
      <c r="O35" s="40" t="str">
        <f>IF(OR($D$35="FRAM71",$D$35="FRAM71B"),"","IMO")</f>
        <v/>
      </c>
      <c r="P35" s="27"/>
      <c r="Q35" s="28"/>
      <c r="R35" s="26" t="str">
        <f>IF(COUNTIF($R3:$R$34,"=ERR")=0,"","ERR")</f>
        <v/>
      </c>
      <c r="S35" s="17" t="str">
        <f>IF(COUNTIF($S3:$S$34,"=ERR")=0,"","ERR")</f>
        <v/>
      </c>
      <c r="T35" s="17" t="str">
        <f>IF(COUNTIF($T3:$T$34,"=ERR")=0,"","ERR")</f>
        <v/>
      </c>
      <c r="U35" s="17" t="str">
        <f>IF(COUNTIF($U3:$U$34,"=ERR")=0,"","ERR")</f>
        <v/>
      </c>
      <c r="V35" s="23" t="str">
        <f ca="1">IF(AND(COUNTBLANK($I$35:$M$35)=5,COUNTBLANK($O$35:$U$35)=7),"","ERR")</f>
        <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POKE "2C000","139455D627A869EA3BBC7DFE00"</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 ref="B31:B32"/>
    <mergeCell ref="C31:C32"/>
    <mergeCell ref="D31:D32"/>
    <mergeCell ref="E31:E32"/>
    <mergeCell ref="F31:F32"/>
    <mergeCell ref="G31:G32"/>
    <mergeCell ref="O31:O32"/>
    <mergeCell ref="V31:V32"/>
    <mergeCell ref="W31:W32"/>
    <mergeCell ref="B29:B30"/>
    <mergeCell ref="C29:C30"/>
    <mergeCell ref="D29:D30"/>
    <mergeCell ref="E29:E30"/>
    <mergeCell ref="F29:F30"/>
    <mergeCell ref="G29:G30"/>
    <mergeCell ref="O29:O30"/>
    <mergeCell ref="V29:V30"/>
    <mergeCell ref="W29:W30"/>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3:B24"/>
    <mergeCell ref="C23:C24"/>
    <mergeCell ref="D23:D24"/>
    <mergeCell ref="E23:E24"/>
    <mergeCell ref="F23:F24"/>
    <mergeCell ref="G23:G24"/>
    <mergeCell ref="O23:O24"/>
    <mergeCell ref="V23:V24"/>
    <mergeCell ref="W23:W24"/>
    <mergeCell ref="B21:B22"/>
    <mergeCell ref="C21:C22"/>
    <mergeCell ref="D21:D22"/>
    <mergeCell ref="E21:E22"/>
    <mergeCell ref="F21:F22"/>
    <mergeCell ref="G21:G22"/>
    <mergeCell ref="O21:O22"/>
    <mergeCell ref="V21:V22"/>
    <mergeCell ref="W21:W22"/>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15:B16"/>
    <mergeCell ref="C15:C16"/>
    <mergeCell ref="D15:D16"/>
    <mergeCell ref="E15:E16"/>
    <mergeCell ref="F15:F16"/>
    <mergeCell ref="G15:G16"/>
    <mergeCell ref="O15:O16"/>
    <mergeCell ref="V15:V16"/>
    <mergeCell ref="W15:W16"/>
    <mergeCell ref="B13:B14"/>
    <mergeCell ref="C13:C14"/>
    <mergeCell ref="D13:D14"/>
    <mergeCell ref="E13:E14"/>
    <mergeCell ref="F13:F14"/>
    <mergeCell ref="G13:G14"/>
    <mergeCell ref="O13:O14"/>
    <mergeCell ref="V13:V14"/>
    <mergeCell ref="W13:W14"/>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7:B8"/>
    <mergeCell ref="C7:C8"/>
    <mergeCell ref="D7:D8"/>
    <mergeCell ref="E7:E8"/>
    <mergeCell ref="F7:F8"/>
    <mergeCell ref="G7:G8"/>
    <mergeCell ref="O7:O8"/>
    <mergeCell ref="V7:V8"/>
    <mergeCell ref="W7:W8"/>
    <mergeCell ref="B5:B6"/>
    <mergeCell ref="C5:C6"/>
    <mergeCell ref="D5:D6"/>
    <mergeCell ref="E5:E6"/>
    <mergeCell ref="F5:F6"/>
    <mergeCell ref="G5:G6"/>
    <mergeCell ref="O5:O6"/>
    <mergeCell ref="V5:V6"/>
    <mergeCell ref="W5:W6"/>
    <mergeCell ref="B1:G1"/>
    <mergeCell ref="I1:M1"/>
    <mergeCell ref="O1:W1"/>
    <mergeCell ref="B3:B4"/>
    <mergeCell ref="C3:C4"/>
    <mergeCell ref="D3:D4"/>
    <mergeCell ref="E3:E4"/>
    <mergeCell ref="F3:F4"/>
    <mergeCell ref="G3:G4"/>
    <mergeCell ref="O3:O4"/>
    <mergeCell ref="V3:V4"/>
    <mergeCell ref="W3:W4"/>
  </mergeCells>
  <dataValidations count="6">
    <dataValidation type="list" allowBlank="1" showInputMessage="1" showErrorMessage="1" sqref="D3:D34" xr:uid="{68F65C2B-E8CC-F043-9151-63B35B7642E7}">
      <formula1>"RAM,ROM,HCRAM,HCROM"</formula1>
    </dataValidation>
    <dataValidation type="list" allowBlank="1" showInputMessage="1" showErrorMessage="1" sqref="D35:E35" xr:uid="{33366EDD-A03D-7C4B-8BC9-08C43E7F9ADB}">
      <formula1>"FRAM71B,FRAM71"</formula1>
    </dataValidation>
    <dataValidation type="list" allowBlank="1" showInputMessage="1" showErrorMessage="1" sqref="E3:E34" xr:uid="{F265CF66-5376-F840-9126-3A84373BEBBC}">
      <formula1>"32K,16K,8K/T32K"</formula1>
    </dataValidation>
    <dataValidation type="list" allowBlank="1" showDropDown="1" showInputMessage="1" showErrorMessage="1" sqref="B3:C34" xr:uid="{A053FE4A-191F-794F-B079-36C81FD317CD}">
      <formula1>"0,1"</formula1>
    </dataValidation>
    <dataValidation type="list" allowBlank="1" showInputMessage="1" showErrorMessage="1" sqref="B5:B34" xr:uid="{3D9D240E-EB82-4542-8442-3FCB476B8040}">
      <formula1>"0,1"</formula1>
    </dataValidation>
    <dataValidation type="list" allowBlank="1" showInputMessage="1" showErrorMessage="1" sqref="F3:F34" xr:uid="{2ACEED88-2F80-FF43-A30B-E899B6B44546}">
      <formula1>"0,1,2,3,4,5,6,7,8,9,10,11,12,13,14,15"</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9218"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9220"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9221"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9222"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9223"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9224"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9225"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9226"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9227"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9228"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9229"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9230"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9231"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9232"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9233"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9235"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9236"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9237"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9238"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9239"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9240"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9241"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9242"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9243"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9244"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9245"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9246"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9247"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9248"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5BC4-DE36-5144-B55B-4A5F7FC354EC}">
  <sheetPr>
    <pageSetUpPr fitToPage="1"/>
  </sheetPr>
  <dimension ref="A1:AI38"/>
  <sheetViews>
    <sheetView showGridLines="0" showRowColHeaders="0" zoomScaleNormal="100" zoomScaleSheetLayoutView="100" workbookViewId="0">
      <selection activeCell="G33" sqref="G33:G34"/>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7" customFormat="1" ht="18" x14ac:dyDescent="0.15">
      <c r="A1" s="12"/>
      <c r="B1" s="149" t="s">
        <v>15</v>
      </c>
      <c r="C1" s="150"/>
      <c r="D1" s="150"/>
      <c r="E1" s="150"/>
      <c r="F1" s="150"/>
      <c r="G1" s="150"/>
      <c r="H1" s="12"/>
      <c r="I1" s="149" t="s">
        <v>25</v>
      </c>
      <c r="J1" s="149"/>
      <c r="K1" s="149"/>
      <c r="L1" s="149"/>
      <c r="M1" s="149"/>
      <c r="N1" s="12"/>
      <c r="O1" s="151" t="s">
        <v>17</v>
      </c>
      <c r="P1" s="151"/>
      <c r="Q1" s="151"/>
      <c r="R1" s="151"/>
      <c r="S1" s="151"/>
      <c r="T1" s="151"/>
      <c r="U1" s="151"/>
      <c r="V1" s="151"/>
      <c r="W1" s="151"/>
      <c r="X1" s="12"/>
      <c r="Y1" s="6"/>
      <c r="AE1" s="6"/>
      <c r="AF1" s="6"/>
      <c r="AG1" s="6"/>
      <c r="AH1" s="6"/>
      <c r="AI1" s="6"/>
    </row>
    <row r="2" spans="1:35" s="2" customFormat="1" ht="36" customHeight="1" x14ac:dyDescent="0.15">
      <c r="A2" s="8"/>
      <c r="B2" s="3" t="s">
        <v>0</v>
      </c>
      <c r="C2" s="3" t="s">
        <v>1</v>
      </c>
      <c r="D2" s="13" t="s">
        <v>6</v>
      </c>
      <c r="E2" s="13" t="s">
        <v>7</v>
      </c>
      <c r="F2" s="13" t="s">
        <v>8</v>
      </c>
      <c r="G2" s="13" t="s">
        <v>2</v>
      </c>
      <c r="H2" s="14"/>
      <c r="I2" s="13" t="s">
        <v>9</v>
      </c>
      <c r="J2" s="13" t="s">
        <v>10</v>
      </c>
      <c r="K2" s="13" t="s">
        <v>11</v>
      </c>
      <c r="L2" s="13" t="s">
        <v>12</v>
      </c>
      <c r="M2" s="13" t="s">
        <v>13</v>
      </c>
      <c r="N2" s="14"/>
      <c r="O2" s="13" t="s">
        <v>4</v>
      </c>
      <c r="P2" s="13" t="s">
        <v>5</v>
      </c>
      <c r="Q2" s="13" t="s">
        <v>18</v>
      </c>
      <c r="R2" s="13" t="s">
        <v>19</v>
      </c>
      <c r="S2" s="13" t="s">
        <v>20</v>
      </c>
      <c r="T2" s="13" t="s">
        <v>21</v>
      </c>
      <c r="U2" s="13" t="s">
        <v>22</v>
      </c>
      <c r="V2" s="13" t="s">
        <v>16</v>
      </c>
      <c r="W2" s="13" t="s">
        <v>3</v>
      </c>
      <c r="X2" s="15"/>
    </row>
    <row r="3" spans="1:35" ht="18" customHeight="1" x14ac:dyDescent="0.15">
      <c r="A3" s="9"/>
      <c r="B3" s="142" t="b">
        <v>1</v>
      </c>
      <c r="C3" s="142" t="b">
        <v>0</v>
      </c>
      <c r="D3" s="144" t="s">
        <v>28</v>
      </c>
      <c r="E3" s="92" t="s">
        <v>27</v>
      </c>
      <c r="F3" s="92">
        <v>3</v>
      </c>
      <c r="G3" s="146" t="s">
        <v>69</v>
      </c>
      <c r="H3" s="16"/>
      <c r="I3" s="17">
        <f>IF($B3=TRUE,IFERROR(MATCH("LCiM",$I4:$I$34,0)+ROW()-1,"LLM"),"")</f>
        <v>5</v>
      </c>
      <c r="J3" s="17" t="str">
        <f>IF($B3=TRUE,IF($D3&lt;&gt;"",IF(OR($D3="ROM",$D3="RAM"),"",IF(OR($D3="HCRAM",$D3="HCROM"),IF($O3=0,IF(OR($E3="32K",AND($E3="8K/T32K",$D$35="FRAM71B")),IF($C3=TRUE,"","LLM"),"ICS"),"ICN"),"IVA")),"MVA"),"")</f>
        <v/>
      </c>
      <c r="K3" s="17" t="str">
        <f>IF($B3=TRUE,IF($E3&lt;&gt;"",IF(OR($E3="32K",$E3="16K",$E3="8K/T32K"),"","IVA"),"MVA"),"")</f>
        <v/>
      </c>
      <c r="L3" s="17" t="str">
        <f>IF($B3=TRUE,IF($F3="","MVA",IF(ISNUMBER($F3)=FALSE,"IVA",IF(OR($F3&lt;0,$F3&gt;15)=TRUE,"IVA",IF($F3=2,"RVA",IF(OR($F3=0,$F3=1)=TRUE,"SYS",""))))),"")</f>
        <v/>
      </c>
      <c r="M3" s="17" t="str">
        <f>IF($B3=TRUE,IF($L4&lt;&gt;"",IF(COUNTIF($L$3:$L$34,CONCATENATE("=",$L4))&gt;1,"DMB",""),""),"")</f>
        <v/>
      </c>
      <c r="N3" s="16"/>
      <c r="O3" s="90">
        <f>IF($B3=TRUE,0,"")</f>
        <v>0</v>
      </c>
      <c r="P3" s="36" t="str">
        <f>IF($B3=TRUE,DEC2HEX(HEX2DEC("2C000")+($O3*2)+0,5),"")</f>
        <v>2C000</v>
      </c>
      <c r="Q3" s="17">
        <f>IF($B3=TRUE,IF($C3=TRUE,8,0),"")</f>
        <v>0</v>
      </c>
      <c r="R3" s="17">
        <f>IF($B3=TRUE,IF($J3="",IF(OR($D3="ROM",$D3="HCROM"),4,IF(OR($D3="RAM",$D3="HCRAM"),0,"ERR")),"ERR"),"")</f>
        <v>0</v>
      </c>
      <c r="S3" s="17">
        <f>IF($B3=TRUE,IF($K3="",IF($E3="32K",1,IF($E3="16K",2,IF($E3="8K/T32K",3,"ERR"))),"ERR"),"")</f>
        <v>1</v>
      </c>
      <c r="T3" s="17" t="str">
        <f>IF($B3=TRUE,IF(COUNTIF($Q3:$S3,"=ERR")=0,DEC2HEX($Q3+$R3+$S3),"ERR"),"")</f>
        <v>1</v>
      </c>
      <c r="U3" s="18"/>
      <c r="V3" s="92" t="str">
        <f>IF($B3=TRUE,IF(AND(ISNUMBER(HEX2DEC($T3)),ISNUMBER(HEX2DEC($U4))),CONCATENATE($T3,$U4),""),"")</f>
        <v>13</v>
      </c>
      <c r="W3" s="94" t="str">
        <f>IF(AND($V3&lt;&gt;"",$C3=TRUE,NOT(AND(OR($D3="HCRAM",$D3="HCROM"),$O3=0))),5,"")</f>
        <v/>
      </c>
      <c r="X3" s="16"/>
    </row>
    <row r="4" spans="1:35" ht="18" customHeight="1" x14ac:dyDescent="0.15">
      <c r="A4" s="9"/>
      <c r="B4" s="142"/>
      <c r="C4" s="143"/>
      <c r="D4" s="144"/>
      <c r="E4" s="145"/>
      <c r="F4" s="145"/>
      <c r="G4" s="147"/>
      <c r="H4" s="19"/>
      <c r="I4" s="17" t="str">
        <f>IF($B3=TRUE,IF($C3=TRUE,"LCiM",""),"")</f>
        <v/>
      </c>
      <c r="J4" s="17" t="str">
        <f ca="1">IF($B3=TRUE,IF((ROW()-1)=$I3,"",IF(COUNTIF($I3:$I$34,"=LCiM")&gt;0,IFERROR(IF(STDEV(INDIRECT(""&amp;ADDRESS(ROW($R3),COLUMN($R3),3)&amp;":"&amp;ADDRESS($I3,COLUMN($R3),3)))=0,"","MCT"),"ERR"),"")),"")</f>
        <v/>
      </c>
      <c r="K4" s="17">
        <f>IF($B3=TRUE,IF($E3&lt;&gt;"",IF($E3="32K",1,IF($E3="16K",2,IF($E3="8K/T32K",IF($D$35="FRAM71B",1,3),ROW()+30))),ROW()+30),"")</f>
        <v>1</v>
      </c>
      <c r="L4" s="17">
        <f>IF($B3=TRUE,$F3,"")</f>
        <v>3</v>
      </c>
      <c r="M4" s="17" t="str">
        <f ca="1">IF($B3=TRUE,IF((-1+ROW())=$I3,"",IF(COUNTIF($I3:$I$34,"=LCiM")&gt;0,IFERROR(IF(STDEV(INDIRECT(""&amp;ADDRESS(ROW($K4),COLUMN($K4),3)&amp;":"&amp;ADDRESS(($I3+1),COLUMN($K4),3)))=0,"","MCS"),"ERR"),"")),"")</f>
        <v/>
      </c>
      <c r="N4" s="19"/>
      <c r="O4" s="91"/>
      <c r="P4" s="36" t="str">
        <f>IF($B3=TRUE,DEC2HEX(HEX2DEC("2C000")+($O3*2)+1,5),"")</f>
        <v>2C001</v>
      </c>
      <c r="Q4" s="29"/>
      <c r="R4" s="27"/>
      <c r="S4" s="27"/>
      <c r="T4" s="28"/>
      <c r="U4" s="17" t="str">
        <f>IF($B3=TRUE,IF(OR($L3="",$L3="SYS"),DEC2HEX($F3,1),"ERR"),"")</f>
        <v>3</v>
      </c>
      <c r="V4" s="93"/>
      <c r="W4" s="95"/>
      <c r="X4" s="19"/>
    </row>
    <row r="5" spans="1:35" ht="18" customHeight="1" x14ac:dyDescent="0.15">
      <c r="A5" s="9"/>
      <c r="B5" s="134" t="b">
        <v>1</v>
      </c>
      <c r="C5" s="134" t="b">
        <v>1</v>
      </c>
      <c r="D5" s="136" t="s">
        <v>28</v>
      </c>
      <c r="E5" s="138" t="s">
        <v>27</v>
      </c>
      <c r="F5" s="139">
        <v>4</v>
      </c>
      <c r="G5" s="148"/>
      <c r="H5" s="16"/>
      <c r="I5" s="37">
        <f>IF($B5=TRUE,IFERROR(MATCH("LCiM",$I6:$I$34,0)+ROW()-1,"LLM"),"")</f>
        <v>5</v>
      </c>
      <c r="J5" s="37" t="str">
        <f>IF($B5=TRUE,IF($D5&lt;&gt;"",IF(OR($D5="ROM",$D5="RAM"),"",IF(OR($D5="HCRAM",$D5="HCROM"),IF($O5=0,IF($K6=1,IF($C5=TRUE,"","LLM"),"ICS"),"ICN"),"IVA")),"MVA"),"")</f>
        <v/>
      </c>
      <c r="K5" s="37" t="str">
        <f>IF($B5=TRUE,IF($E5&lt;&gt;"",IF(OR($E5="32K",$E5="16K",$E5="8K/T32K"),"","IVA"),"MVA"),"")</f>
        <v/>
      </c>
      <c r="L5" s="37" t="str">
        <f>IF($B5=TRUE,IF($F5="","MVA",IF(ISNUMBER($F5)=FALSE,"IVA",IF(OR($F5&lt;0,$F5&gt;15)=TRUE,"IVA",IF($F5=2,"RVA",IF(OR($F5=0,$F5=1)=TRUE,"SYS",""))))),"")</f>
        <v/>
      </c>
      <c r="M5" s="37" t="str">
        <f>IF($B5=TRUE,IF($L6&lt;&gt;"",IF(COUNTIF($L$3:$L$34,CONCATENATE("=",$L6))&gt;1,"DMB",""),""),"")</f>
        <v/>
      </c>
      <c r="N5" s="16"/>
      <c r="O5" s="104">
        <f>IF($B5=TRUE,ROWS($O$3:$O3)-(COUNTBLANK($O$3:$O3)),"")</f>
        <v>1</v>
      </c>
      <c r="P5" s="37" t="str">
        <f>IF($B5=TRUE,DEC2HEX(HEX2DEC("2C000")+($O5*2)+0,5),"")</f>
        <v>2C002</v>
      </c>
      <c r="Q5" s="37">
        <f>IF($B5=TRUE,IF($C5=TRUE,8,0),"")</f>
        <v>8</v>
      </c>
      <c r="R5" s="37">
        <f>IF($B5=TRUE,IF($J5="",IF(OR($D5="ROM",$D5="HCROM"),4,IF(OR($D5="RAM",$D5="HCRAM"),0,"ERR")),"ERR"),"")</f>
        <v>0</v>
      </c>
      <c r="S5" s="37">
        <f>IF($B5=TRUE,IF($K5="",IF($E5="32K",1,IF($E5="16K",2,IF($E5="8K/T32K",3,"ERR"))),"ERR"),"")</f>
        <v>1</v>
      </c>
      <c r="T5" s="37" t="str">
        <f>IF($B5=TRUE,IF(COUNTIF($Q5:$S5,"=ERR")=0,DEC2HEX($Q5+$R5+$S5),"ERR"),"")</f>
        <v>9</v>
      </c>
      <c r="U5" s="18"/>
      <c r="V5" s="106" t="str">
        <f>IF($B5=TRUE,IF(AND(ISNUMBER(HEX2DEC($T5)),ISNUMBER(HEX2DEC($U6))),CONCATENATE($T5,$U6),""),"")</f>
        <v>94</v>
      </c>
      <c r="W5" s="108">
        <f>IF(AND($V5&lt;&gt;"",$C5=TRUE,NOT(AND(OR($D5="HCRAM",$D5="HCROM"),$O5=0))),((ROWS($W$3:$W4)+(-COUNTBLANK($W$3:$W4)))/100)+5,"")</f>
        <v>5</v>
      </c>
      <c r="X5" s="16"/>
    </row>
    <row r="6" spans="1:35" ht="18" customHeight="1" x14ac:dyDescent="0.15">
      <c r="A6" s="9"/>
      <c r="B6" s="135"/>
      <c r="C6" s="135"/>
      <c r="D6" s="137"/>
      <c r="E6" s="137"/>
      <c r="F6" s="137"/>
      <c r="G6" s="147"/>
      <c r="H6" s="19"/>
      <c r="I6" s="37" t="str">
        <f>IF($B5=TRUE,IF($C5=TRUE,"LCiM",""),"")</f>
        <v>LCiM</v>
      </c>
      <c r="J6" s="37" t="str">
        <f ca="1">IF($B5=TRUE,IF((ROW()-1)=$I5,"",IF(COUNTIF($I5:$I$34,"=LCiM")&gt;0,IFERROR(IF(STDEV(INDIRECT(""&amp;ADDRESS(ROW($R5),COLUMN($R5),3)&amp;":"&amp;ADDRESS($I5,COLUMN($R5),3)))=0,"","MCT"),"ERR"),"")),"")</f>
        <v/>
      </c>
      <c r="K6" s="37">
        <f>IF($B5=TRUE,IF($E5&lt;&gt;"",IF($E5="32K",1,IF($E5="16K",2,IF($E5="8K/T32K",IF($D$35="FRAM71B",1,3),ROW()+30))),ROW()+30),"")</f>
        <v>1</v>
      </c>
      <c r="L6" s="37">
        <f>IF($B5=TRUE,$F5,"")</f>
        <v>4</v>
      </c>
      <c r="M6" s="37" t="str">
        <f ca="1">IF($B5=TRUE,IF((-1+ROW())=$I5,"",IF(COUNTIF($I5:$I$34,"=LCiM")&gt;0,IFERROR(IF(STDEV(INDIRECT(""&amp;ADDRESS(ROW($K6),COLUMN($K6),3)&amp;":"&amp;ADDRESS(($I5+1),COLUMN($K6),3)))=0,"","MCS"),"ERR"),"")),"")</f>
        <v/>
      </c>
      <c r="N6" s="19"/>
      <c r="O6" s="105"/>
      <c r="P6" s="37" t="str">
        <f>IF($B5=TRUE,DEC2HEX(HEX2DEC("2C000")+($O5*2)+1,5),"")</f>
        <v>2C003</v>
      </c>
      <c r="Q6" s="29"/>
      <c r="R6" s="27"/>
      <c r="S6" s="27"/>
      <c r="T6" s="28"/>
      <c r="U6" s="37" t="str">
        <f>IF($B5=TRUE,IF(OR($L5="",$L5="SYS"),DEC2HEX($F5,1),"ERR"),"")</f>
        <v>4</v>
      </c>
      <c r="V6" s="107"/>
      <c r="W6" s="109"/>
      <c r="X6" s="19"/>
    </row>
    <row r="7" spans="1:35" ht="18" customHeight="1" x14ac:dyDescent="0.15">
      <c r="A7" s="9"/>
      <c r="B7" s="142" t="b">
        <v>1</v>
      </c>
      <c r="C7" s="142" t="b">
        <v>0</v>
      </c>
      <c r="D7" s="144" t="s">
        <v>26</v>
      </c>
      <c r="E7" s="92" t="s">
        <v>27</v>
      </c>
      <c r="F7" s="92">
        <v>5</v>
      </c>
      <c r="G7" s="146" t="s">
        <v>70</v>
      </c>
      <c r="H7" s="16"/>
      <c r="I7" s="17">
        <f>IF($B7=TRUE,IFERROR(MATCH("LCiM",$I8:$I$34,0)+ROW()-1,"LLM"),"")</f>
        <v>9</v>
      </c>
      <c r="J7" s="17" t="str">
        <f>IF($B7=TRUE,IF($D7&lt;&gt;"",IF(OR($D7="ROM",$D7="RAM"),"",IF(OR($D7="HCRAM",$D7="HCROM"),IF($O7=0,IF($K8=1,IF($C7=TRUE,"","LLM"),"ICS"),"ICN"),"IVA")),"MVA"),"")</f>
        <v/>
      </c>
      <c r="K7" s="17" t="str">
        <f>IF($B7=TRUE,IF($E7&lt;&gt;"",IF(OR($E7="32K",$E7="16K",$E7="8K/T32K"),"","IVA"),"MVA"),"")</f>
        <v/>
      </c>
      <c r="L7" s="17" t="str">
        <f>IF($B7=TRUE,IF($F7="","MVA",IF(ISNUMBER($F7)=FALSE,"IVA",IF(OR($F7&lt;0,$F7&gt;15)=TRUE,"IVA",IF($F7=2,"RVA",IF(OR($F7=0,$F7=1)=TRUE,"SYS",""))))),"")</f>
        <v/>
      </c>
      <c r="M7" s="17" t="str">
        <f>IF($B7=TRUE,IF($L8&lt;&gt;"",IF(COUNTIF($L$3:$L$34,CONCATENATE("=",$L8))&gt;1,"DMB",""),""),"")</f>
        <v/>
      </c>
      <c r="N7" s="16"/>
      <c r="O7" s="90">
        <f>IF($B7=TRUE,ROWS($O$3:$O5)-(COUNTBLANK($O$3:$O5)),"")</f>
        <v>2</v>
      </c>
      <c r="P7" s="36" t="str">
        <f>IF($B7=TRUE,DEC2HEX(HEX2DEC("2C000")+($O7*2)+0,5),"")</f>
        <v>2C004</v>
      </c>
      <c r="Q7" s="17">
        <f>IF($B7=TRUE,IF($C7=TRUE,8,0),"")</f>
        <v>0</v>
      </c>
      <c r="R7" s="17">
        <f>IF($B7=TRUE,IF($J7="",IF(OR($D7="ROM",$D7="HCROM"),4,IF(OR($D7="RAM",$D7="HCRAM"),0,"ERR")),"ERR"),"")</f>
        <v>4</v>
      </c>
      <c r="S7" s="17">
        <f>IF($B7=TRUE,IF($K7="",IF($E7="32K",1,IF($E7="16K",2,IF($E7="8K/T32K",3,"ERR"))),"ERR"),"")</f>
        <v>1</v>
      </c>
      <c r="T7" s="17" t="str">
        <f>IF($B7=TRUE,IF(COUNTIF($Q7:$S7,"=ERR")=0,DEC2HEX($Q7+$R7+$S7),"ERR"),"")</f>
        <v>5</v>
      </c>
      <c r="U7" s="18"/>
      <c r="V7" s="92" t="str">
        <f>IF($B7=TRUE,IF(AND(ISNUMBER(HEX2DEC($T7)),ISNUMBER(HEX2DEC($U8))),CONCATENATE($T7,$U8),""),"")</f>
        <v>55</v>
      </c>
      <c r="W7" s="94" t="str">
        <f>IF(AND($V7&lt;&gt;"",$C7=TRUE,NOT(AND(OR($D7="HCRAM",$D7="HCROM"),$O7=0))),((ROWS($W$3:$W6)+(-COUNTBLANK($W$3:$W6)))/100)+5,"")</f>
        <v/>
      </c>
      <c r="X7" s="16"/>
    </row>
    <row r="8" spans="1:35" ht="18" customHeight="1" x14ac:dyDescent="0.15">
      <c r="A8" s="9"/>
      <c r="B8" s="143"/>
      <c r="C8" s="143"/>
      <c r="D8" s="145"/>
      <c r="E8" s="145"/>
      <c r="F8" s="145"/>
      <c r="G8" s="147"/>
      <c r="H8" s="19"/>
      <c r="I8" s="17" t="str">
        <f>IF($B7=TRUE,IF($C7=TRUE,"LCiM",""),"")</f>
        <v/>
      </c>
      <c r="J8" s="17" t="str">
        <f ca="1">IF($B7=TRUE,IF((ROW()-1)=$I7,"",IF(COUNTIF($I7:$I$34,"=LCiM")&gt;0,IFERROR(IF(STDEV(INDIRECT(""&amp;ADDRESS(ROW($R7),COLUMN($R7),3)&amp;":"&amp;ADDRESS($I7,COLUMN($R7),3)))=0,"","MCT"),"ERR"),"")),"")</f>
        <v/>
      </c>
      <c r="K8" s="17">
        <f>IF($B7=TRUE,IF($E7&lt;&gt;"",IF($E7="32K",1,IF($E7="16K",2,IF($E7="8K/T32K",IF($D$35="FRAM71B",1,3),ROW()+30))),ROW()+30),"")</f>
        <v>1</v>
      </c>
      <c r="L8" s="17">
        <f>IF($B7=TRUE,$F7,"")</f>
        <v>5</v>
      </c>
      <c r="M8" s="17" t="str">
        <f ca="1">IF($B7=TRUE,IF((-1+ROW())=$I7,"",IF(COUNTIF($I7:$I$34,"=LCiM")&gt;0,IFERROR(IF(STDEV(INDIRECT(""&amp;ADDRESS(ROW($K8),COLUMN($K8),3)&amp;":"&amp;ADDRESS(($I7+1),COLUMN($K8),3)))=0,"","MCS"),"ERR"),"")),"")</f>
        <v/>
      </c>
      <c r="N8" s="19"/>
      <c r="O8" s="91"/>
      <c r="P8" s="36" t="str">
        <f>IF($B7=TRUE,DEC2HEX(HEX2DEC("2C000")+($O7*2)+1,5),"")</f>
        <v>2C005</v>
      </c>
      <c r="Q8" s="29"/>
      <c r="R8" s="27"/>
      <c r="S8" s="27"/>
      <c r="T8" s="28"/>
      <c r="U8" s="17" t="str">
        <f>IF($B7=TRUE,IF(OR($L7="",$L7="SYS"),DEC2HEX($F7,1),"ERR"),"")</f>
        <v>5</v>
      </c>
      <c r="V8" s="93"/>
      <c r="W8" s="95"/>
      <c r="X8" s="19"/>
    </row>
    <row r="9" spans="1:35" ht="18" customHeight="1" x14ac:dyDescent="0.15">
      <c r="A9" s="9"/>
      <c r="B9" s="134" t="b">
        <v>1</v>
      </c>
      <c r="C9" s="134" t="b">
        <v>1</v>
      </c>
      <c r="D9" s="136" t="s">
        <v>26</v>
      </c>
      <c r="E9" s="138" t="s">
        <v>27</v>
      </c>
      <c r="F9" s="139">
        <v>6</v>
      </c>
      <c r="G9" s="148"/>
      <c r="H9" s="16"/>
      <c r="I9" s="37">
        <f>IF($B9=TRUE,IFERROR(MATCH("LCiM",$I10:$I$34,0)+ROW()-1,"LLM"),"")</f>
        <v>9</v>
      </c>
      <c r="J9" s="37" t="str">
        <f>IF($B9=TRUE,IF($D9&lt;&gt;"",IF(OR($D9="ROM",$D9="RAM"),"",IF(OR($D9="HCRAM",$D9="HCROM"),IF($O9=0,IF($K10=1,IF($C9=TRUE,"","LLM"),"ICS"),"ICN"),"IVA")),"MVA"),"")</f>
        <v/>
      </c>
      <c r="K9" s="37" t="str">
        <f>IF($B9=TRUE,IF($E9&lt;&gt;"",IF(OR($E9="32K",$E9="16K",$E9="8K/T32K"),"","IVA"),"MVA"),"")</f>
        <v/>
      </c>
      <c r="L9" s="37" t="str">
        <f>IF($B9=TRUE,IF($F9="","MVA",IF(ISNUMBER($F9)=FALSE,"IVA",IF(OR($F9&lt;0,$F9&gt;15)=TRUE,"IVA",IF($F9=2,"RVA",IF(OR($F9=0,$F9=1)=TRUE,"SYS",""))))),"")</f>
        <v/>
      </c>
      <c r="M9" s="37" t="str">
        <f>IF($B9=TRUE,IF($L10&lt;&gt;"",IF(COUNTIF($L$3:$L$34,CONCATENATE("=",$L10))&gt;1,"DMB",""),""),"")</f>
        <v/>
      </c>
      <c r="N9" s="16"/>
      <c r="O9" s="104">
        <f>IF($B9=TRUE,ROWS($O$3:$O7)-(COUNTBLANK($O$3:$O7)),"")</f>
        <v>3</v>
      </c>
      <c r="P9" s="37" t="str">
        <f>IF($B9=TRUE,DEC2HEX(HEX2DEC("2C000")+($O9*2)+0,5),"")</f>
        <v>2C006</v>
      </c>
      <c r="Q9" s="37">
        <f>IF($B9=TRUE,IF($C9=TRUE,8,0),"")</f>
        <v>8</v>
      </c>
      <c r="R9" s="37">
        <f>IF($B9=TRUE,IF($J9="",IF(OR($D9="ROM",$D9="HCROM"),4,IF(OR($D9="RAM",$D9="HCRAM"),0,"ERR")),"ERR"),"")</f>
        <v>4</v>
      </c>
      <c r="S9" s="37">
        <f>IF($B9=TRUE,IF($K9="",IF($E9="32K",1,IF($E9="16K",2,IF($E9="8K/T32K",3,"ERR"))),"ERR"),"")</f>
        <v>1</v>
      </c>
      <c r="T9" s="37" t="str">
        <f>IF($B9=TRUE,IF(COUNTIF($Q9:$S9,"=ERR")=0,DEC2HEX($Q9+$R9+$S9),"ERR"),"")</f>
        <v>D</v>
      </c>
      <c r="U9" s="18"/>
      <c r="V9" s="106" t="str">
        <f>IF($B9=TRUE,IF(AND(ISNUMBER(HEX2DEC($T9)),ISNUMBER(HEX2DEC($U10))),CONCATENATE($T9,$U10),""),"")</f>
        <v>D6</v>
      </c>
      <c r="W9" s="108">
        <f>IF(AND($V9&lt;&gt;"",$C9=TRUE,NOT(AND(OR($D9="HCRAM",$D9="HCROM"),$O9=0))),((ROWS($W$3:$W8)+(-COUNTBLANK($W$3:$W8)))/100)+5,"")</f>
        <v>5.01</v>
      </c>
      <c r="X9" s="16"/>
    </row>
    <row r="10" spans="1:35" ht="18" customHeight="1" x14ac:dyDescent="0.15">
      <c r="A10" s="9"/>
      <c r="B10" s="135"/>
      <c r="C10" s="135"/>
      <c r="D10" s="137"/>
      <c r="E10" s="137"/>
      <c r="F10" s="137"/>
      <c r="G10" s="147"/>
      <c r="H10" s="19"/>
      <c r="I10" s="37" t="str">
        <f>IF($B9=TRUE,IF($C9=TRUE,"LCiM",""),"")</f>
        <v>LCiM</v>
      </c>
      <c r="J10" s="37" t="str">
        <f ca="1">IF($B9=TRUE,IF((ROW()-1)=$I9,"",IF(COUNTIF($I9:$I$34,"=LCiM")&gt;0,IFERROR(IF(STDEV(INDIRECT(""&amp;ADDRESS(ROW($R9),COLUMN($R9),3)&amp;":"&amp;ADDRESS($I9,COLUMN($R9),3)))=0,"","MCT"),"ERR"),"")),"")</f>
        <v/>
      </c>
      <c r="K10" s="37">
        <f>IF($B9=TRUE,IF($E9&lt;&gt;"",IF($E9="32K",1,IF($E9="16K",2,IF($E9="8K/T32K",IF($D$35="FRAM71B",1,3),ROW()+30))),ROW()+30),"")</f>
        <v>1</v>
      </c>
      <c r="L10" s="37">
        <f>IF($B9=TRUE,$F9,"")</f>
        <v>6</v>
      </c>
      <c r="M10" s="37" t="str">
        <f ca="1">IF($B9=TRUE,IF((-1+ROW())=$I9,"",IF(COUNTIF($I9:$I$34,"=LCiM")&gt;0,IFERROR(IF(STDEV(INDIRECT(""&amp;ADDRESS(ROW($K10),COLUMN($K10),3)&amp;":"&amp;ADDRESS(($I9+1),COLUMN($K10),3)))=0,"","MCS"),"ERR"),"")),"")</f>
        <v/>
      </c>
      <c r="N10" s="19"/>
      <c r="O10" s="105"/>
      <c r="P10" s="37" t="str">
        <f>IF($B9=TRUE,DEC2HEX(HEX2DEC("2C000")+($O9*2)+1,5),"")</f>
        <v>2C007</v>
      </c>
      <c r="Q10" s="29"/>
      <c r="R10" s="27"/>
      <c r="S10" s="27"/>
      <c r="T10" s="28"/>
      <c r="U10" s="37" t="str">
        <f>IF($B9=TRUE,IF(OR($L9="",$L9="SYS"),DEC2HEX($F9,1),"ERR"),"")</f>
        <v>6</v>
      </c>
      <c r="V10" s="107"/>
      <c r="W10" s="109"/>
      <c r="X10" s="19"/>
    </row>
    <row r="11" spans="1:35" ht="18" customHeight="1" x14ac:dyDescent="0.15">
      <c r="A11" s="9"/>
      <c r="B11" s="142" t="b">
        <v>1</v>
      </c>
      <c r="C11" s="142" t="b">
        <v>0</v>
      </c>
      <c r="D11" s="144" t="s">
        <v>28</v>
      </c>
      <c r="E11" s="92" t="s">
        <v>30</v>
      </c>
      <c r="F11" s="92">
        <v>7</v>
      </c>
      <c r="G11" s="146" t="s">
        <v>71</v>
      </c>
      <c r="H11" s="16"/>
      <c r="I11" s="17">
        <f>IF($B11=TRUE,IFERROR(MATCH("LCiM",$I12:$I$34,0)+ROW()-1,"LLM"),"")</f>
        <v>13</v>
      </c>
      <c r="J11" s="17" t="str">
        <f>IF($B11=TRUE,IF($D11&lt;&gt;"",IF(OR($D11="ROM",$D11="RAM"),"",IF(OR($D11="HCRAM",$D11="HCROM"),IF($O11=0,IF($K12=1,IF($C11=TRUE,"","LLM"),"ICS"),"ICN"),"IVA")),"MVA"),"")</f>
        <v/>
      </c>
      <c r="K11" s="17" t="str">
        <f>IF($B11=TRUE,IF($E11&lt;&gt;"",IF(OR($E11="32K",$E11="16K",$E11="8K/T32K"),"","IVA"),"MVA"),"")</f>
        <v/>
      </c>
      <c r="L11" s="17" t="str">
        <f>IF($B11=TRUE,IF($F11="","MVA",IF(ISNUMBER($F11)=FALSE,"IVA",IF(OR($F11&lt;0,$F11&gt;15)=TRUE,"IVA",IF($F11=2,"RVA",IF(OR($F11=0,$F11=1)=TRUE,"SYS",""))))),"")</f>
        <v/>
      </c>
      <c r="M11" s="17" t="str">
        <f>IF($B11=TRUE,IF($L12&lt;&gt;"",IF(COUNTIF($L$3:$L$34,CONCATENATE("=",$L12))&gt;1,"DMB",""),""),"")</f>
        <v/>
      </c>
      <c r="N11" s="16"/>
      <c r="O11" s="90">
        <f>IF($B11=TRUE,ROWS($O$3:$O9)-(COUNTBLANK($O$3:$O9)),"")</f>
        <v>4</v>
      </c>
      <c r="P11" s="36" t="str">
        <f>IF($B11=TRUE,DEC2HEX(HEX2DEC("2C000")+($O11*2)+0,5),"")</f>
        <v>2C008</v>
      </c>
      <c r="Q11" s="17">
        <f>IF($B11=TRUE,IF($C11=TRUE,8,0),"")</f>
        <v>0</v>
      </c>
      <c r="R11" s="17">
        <f>IF($B11=TRUE,IF($J11="",IF(OR($D11="ROM",$D11="HCROM"),4,IF(OR($D11="RAM",$D11="HCRAM"),0,"ERR")),"ERR"),"")</f>
        <v>0</v>
      </c>
      <c r="S11" s="17">
        <f>IF($B11=TRUE,IF($K11="",IF($E11="32K",1,IF($E11="16K",2,IF($E11="8K/T32K",3,"ERR"))),"ERR"),"")</f>
        <v>2</v>
      </c>
      <c r="T11" s="17" t="str">
        <f>IF($B11=TRUE,IF(COUNTIF($Q11:$S11,"=ERR")=0,DEC2HEX($Q11+$R11+$S11),"ERR"),"")</f>
        <v>2</v>
      </c>
      <c r="U11" s="18"/>
      <c r="V11" s="92" t="str">
        <f>IF($B11=TRUE,IF(AND(ISNUMBER(HEX2DEC($T11)),ISNUMBER(HEX2DEC($U12))),CONCATENATE($T11,$U12),""),"")</f>
        <v>27</v>
      </c>
      <c r="W11" s="94" t="str">
        <f>IF(AND($V11&lt;&gt;"",$C11=TRUE,NOT(AND(OR($D11="HCRAM",$D11="HCROM"),$O11=0))),((ROWS($W$3:$W10)+(-COUNTBLANK($W$3:$W10)))/100)+5,"")</f>
        <v/>
      </c>
      <c r="X11" s="16"/>
    </row>
    <row r="12" spans="1:35" ht="18" customHeight="1" x14ac:dyDescent="0.15">
      <c r="A12" s="9"/>
      <c r="B12" s="143"/>
      <c r="C12" s="143"/>
      <c r="D12" s="145"/>
      <c r="E12" s="145"/>
      <c r="F12" s="145"/>
      <c r="G12" s="147"/>
      <c r="H12" s="19"/>
      <c r="I12" s="17" t="str">
        <f>IF($B11=TRUE,IF($C11=TRUE,"LCiM",""),"")</f>
        <v/>
      </c>
      <c r="J12" s="17" t="str">
        <f ca="1">IF($B11=TRUE,IF((ROW()-1)=$I11,"",IF(COUNTIF($I11:$I$34,"=LCiM")&gt;0,IFERROR(IF(STDEV(INDIRECT(""&amp;ADDRESS(ROW($R11),COLUMN($R11),3)&amp;":"&amp;ADDRESS($I11,COLUMN($R11),3)))=0,"","MCT"),"ERR"),"")),"")</f>
        <v/>
      </c>
      <c r="K12" s="17">
        <f>IF($B11=TRUE,IF($E11&lt;&gt;"",IF($E11="32K",1,IF($E11="16K",2,IF($E11="8K/T32K",IF($D$35="FRAM71B",1,3),ROW()+30))),ROW()+30),"")</f>
        <v>2</v>
      </c>
      <c r="L12" s="17">
        <f>IF($B11=TRUE,$F11,"")</f>
        <v>7</v>
      </c>
      <c r="M12" s="17" t="str">
        <f ca="1">IF($B11=TRUE,IF((-1+ROW())=$I11,"",IF(COUNTIF($I11:$I$34,"=LCiM")&gt;0,IFERROR(IF(STDEV(INDIRECT(""&amp;ADDRESS(ROW($K12),COLUMN($K12),3)&amp;":"&amp;ADDRESS(($I11+1),COLUMN($K12),3)))=0,"","MCS"),"ERR"),"")),"")</f>
        <v/>
      </c>
      <c r="N12" s="19"/>
      <c r="O12" s="91"/>
      <c r="P12" s="36" t="str">
        <f>IF($B11=TRUE,DEC2HEX(HEX2DEC("2C000")+($O11*2)+1,5),"")</f>
        <v>2C009</v>
      </c>
      <c r="Q12" s="29"/>
      <c r="R12" s="27"/>
      <c r="S12" s="27"/>
      <c r="T12" s="28"/>
      <c r="U12" s="17" t="str">
        <f>IF($B11=TRUE,IF(OR($L11="",$L11="SYS"),DEC2HEX($F11,1),"ERR"),"")</f>
        <v>7</v>
      </c>
      <c r="V12" s="93"/>
      <c r="W12" s="95"/>
      <c r="X12" s="19"/>
    </row>
    <row r="13" spans="1:35" ht="18" customHeight="1" x14ac:dyDescent="0.15">
      <c r="A13" s="9"/>
      <c r="B13" s="134" t="b">
        <v>1</v>
      </c>
      <c r="C13" s="134" t="b">
        <v>1</v>
      </c>
      <c r="D13" s="136" t="s">
        <v>28</v>
      </c>
      <c r="E13" s="138" t="s">
        <v>30</v>
      </c>
      <c r="F13" s="139">
        <v>8</v>
      </c>
      <c r="G13" s="148"/>
      <c r="H13" s="16"/>
      <c r="I13" s="37">
        <f>IF($B13=TRUE,IFERROR(MATCH("LCiM",$I14:$I$34,0)+ROW()-1,"LLM"),"")</f>
        <v>13</v>
      </c>
      <c r="J13" s="37" t="str">
        <f>IF($B13=TRUE,IF($D13&lt;&gt;"",IF(OR($D13="ROM",$D13="RAM"),"",IF(OR($D13="HCRAM",$D13="HCROM"),IF($O13=0,IF($K14=1,IF($C13=TRUE,"","LLM"),"ICS"),"ICN"),"IVA")),"MVA"),"")</f>
        <v/>
      </c>
      <c r="K13" s="37" t="str">
        <f>IF($B13=TRUE,IF($E13&lt;&gt;"",IF(OR($E13="32K",$E13="16K",$E13="8K/T32K"),"","IVA"),"MVA"),"")</f>
        <v/>
      </c>
      <c r="L13" s="37" t="str">
        <f>IF($B13=TRUE,IF($F13="","MVA",IF(ISNUMBER($F13)=FALSE,"IVA",IF(OR($F13&lt;0,$F13&gt;15)=TRUE,"IVA",IF($F13=2,"RVA",IF(OR($F13=0,$F13=1)=TRUE,"SYS",""))))),"")</f>
        <v/>
      </c>
      <c r="M13" s="37" t="str">
        <f>IF($B13=TRUE,IF($L14&lt;&gt;"",IF(COUNTIF($L$3:$L$34,CONCATENATE("=",$L14))&gt;1,"DMB",""),""),"")</f>
        <v/>
      </c>
      <c r="N13" s="16"/>
      <c r="O13" s="104">
        <f>IF($B13=TRUE,ROWS($O$3:$O11)-(COUNTBLANK($O$3:$O11)),"")</f>
        <v>5</v>
      </c>
      <c r="P13" s="37" t="str">
        <f>IF($B13=TRUE,DEC2HEX(HEX2DEC("2C000")+($O13*2)+0,5),"")</f>
        <v>2C00A</v>
      </c>
      <c r="Q13" s="37">
        <f>IF($B13=TRUE,IF($C13=TRUE,8,0),"")</f>
        <v>8</v>
      </c>
      <c r="R13" s="37">
        <f>IF($B13=TRUE,IF($J13="",IF(OR($D13="ROM",$D13="HCROM"),4,IF(OR($D13="RAM",$D13="HCRAM"),0,"ERR")),"ERR"),"")</f>
        <v>0</v>
      </c>
      <c r="S13" s="37">
        <f>IF($B13=TRUE,IF($K13="",IF($E13="32K",1,IF($E13="16K",2,IF($E13="8K/T32K",3,"ERR"))),"ERR"),"")</f>
        <v>2</v>
      </c>
      <c r="T13" s="37" t="str">
        <f>IF($B13=TRUE,IF(COUNTIF($Q13:$S13,"=ERR")=0,DEC2HEX($Q13+$R13+$S13),"ERR"),"")</f>
        <v>A</v>
      </c>
      <c r="U13" s="18"/>
      <c r="V13" s="106" t="str">
        <f>IF($B13=TRUE,IF(AND(ISNUMBER(HEX2DEC($T13)),ISNUMBER(HEX2DEC($U14))),CONCATENATE($T13,$U14),""),"")</f>
        <v>A8</v>
      </c>
      <c r="W13" s="108">
        <f>IF(AND($V13&lt;&gt;"",$C13=TRUE,NOT(AND(OR($D13="HCRAM",$D13="HCROM"),$O13=0))),((ROWS($W$3:$W12)+(-COUNTBLANK($W$3:$W12)))/100)+5,"")</f>
        <v>5.0199999999999996</v>
      </c>
      <c r="X13" s="16"/>
    </row>
    <row r="14" spans="1:35" ht="18" customHeight="1" x14ac:dyDescent="0.15">
      <c r="A14" s="9"/>
      <c r="B14" s="135"/>
      <c r="C14" s="135"/>
      <c r="D14" s="137"/>
      <c r="E14" s="137"/>
      <c r="F14" s="137"/>
      <c r="G14" s="147"/>
      <c r="H14" s="19"/>
      <c r="I14" s="37" t="str">
        <f>IF($B13=TRUE,IF($C13=TRUE,"LCiM",""),"")</f>
        <v>LCiM</v>
      </c>
      <c r="J14" s="37" t="str">
        <f ca="1">IF($B13=TRUE,IF((ROW()-1)=$I13,"",IF(COUNTIF($I13:$I$34,"=LCiM")&gt;0,IFERROR(IF(STDEV(INDIRECT(""&amp;ADDRESS(ROW($R13),COLUMN($R13),3)&amp;":"&amp;ADDRESS($I13,COLUMN($R13),3)))=0,"","MCT"),"ERR"),"")),"")</f>
        <v/>
      </c>
      <c r="K14" s="37">
        <f>IF($B13=TRUE,IF($E13&lt;&gt;"",IF($E13="32K",1,IF($E13="16K",2,IF($E13="8K/T32K",IF($D$35="FRAM71B",1,3),ROW()+30))),ROW()+30),"")</f>
        <v>2</v>
      </c>
      <c r="L14" s="37">
        <f>IF($B13=TRUE,$F13,"")</f>
        <v>8</v>
      </c>
      <c r="M14" s="37" t="str">
        <f ca="1">IF($B13=TRUE,IF((-1+ROW())=$I13,"",IF(COUNTIF($I13:$I$34,"=LCiM")&gt;0,IFERROR(IF(STDEV(INDIRECT(""&amp;ADDRESS(ROW($K14),COLUMN($K14),3)&amp;":"&amp;ADDRESS(($I13+1),COLUMN($K14),3)))=0,"","MCS"),"ERR"),"")),"")</f>
        <v/>
      </c>
      <c r="N14" s="19"/>
      <c r="O14" s="105"/>
      <c r="P14" s="37" t="str">
        <f>IF($B13=TRUE,DEC2HEX(HEX2DEC("2C000")+($O13*2)+1,5),"")</f>
        <v>2C00B</v>
      </c>
      <c r="Q14" s="29"/>
      <c r="R14" s="27"/>
      <c r="S14" s="27"/>
      <c r="T14" s="28"/>
      <c r="U14" s="37" t="str">
        <f>IF($B13=TRUE,IF(OR($L13="",$L13="SYS"),DEC2HEX($F13,1),"ERR"),"")</f>
        <v>8</v>
      </c>
      <c r="V14" s="107"/>
      <c r="W14" s="109"/>
      <c r="X14" s="19"/>
    </row>
    <row r="15" spans="1:35" ht="18" customHeight="1" x14ac:dyDescent="0.15">
      <c r="A15" s="9"/>
      <c r="B15" s="142" t="b">
        <v>1</v>
      </c>
      <c r="C15" s="142" t="b">
        <v>0</v>
      </c>
      <c r="D15" s="144" t="s">
        <v>26</v>
      </c>
      <c r="E15" s="92" t="s">
        <v>30</v>
      </c>
      <c r="F15" s="92">
        <v>9</v>
      </c>
      <c r="G15" s="146" t="s">
        <v>72</v>
      </c>
      <c r="H15" s="16"/>
      <c r="I15" s="17">
        <f>IF($B15=TRUE,IFERROR(MATCH("LCiM",$I16:$I$34,0)+ROW()-1,"LLM"),"")</f>
        <v>17</v>
      </c>
      <c r="J15" s="17" t="str">
        <f>IF($B15=TRUE,IF($D15&lt;&gt;"",IF(OR($D15="ROM",$D15="RAM"),"",IF(OR($D15="HCRAM",$D15="HCROM"),IF($O15=0,IF($K16=1,IF($C15=TRUE,"","LLM"),"ICS"),"ICN"),"IVA")),"MVA"),"")</f>
        <v/>
      </c>
      <c r="K15" s="17" t="str">
        <f>IF($B15=TRUE,IF($E15&lt;&gt;"",IF(OR($E15="32K",$E15="16K",$E15="8K/T32K"),"","IVA"),"MVA"),"")</f>
        <v/>
      </c>
      <c r="L15" s="17" t="str">
        <f>IF($B15=TRUE,IF($F15="","MVA",IF(ISNUMBER($F15)=FALSE,"IVA",IF(OR($F15&lt;0,$F15&gt;15)=TRUE,"IVA",IF($F15=2,"RVA",IF(OR($F15=0,$F15=1)=TRUE,"SYS",""))))),"")</f>
        <v/>
      </c>
      <c r="M15" s="17" t="str">
        <f>IF($B15=TRUE,IF($L16&lt;&gt;"",IF(COUNTIF($L$3:$L$34,CONCATENATE("=",$L16))&gt;1,"DMB",""),""),"")</f>
        <v/>
      </c>
      <c r="N15" s="16"/>
      <c r="O15" s="90">
        <f>IF($B15=TRUE,ROWS($O$3:$O13)-(COUNTBLANK($O$3:$O13)),"")</f>
        <v>6</v>
      </c>
      <c r="P15" s="36" t="str">
        <f>IF($B15=TRUE,DEC2HEX(HEX2DEC("2C000")+($O15*2)+0,5),"")</f>
        <v>2C00C</v>
      </c>
      <c r="Q15" s="17">
        <f>IF($B15=TRUE,IF($C15=TRUE,8,0),"")</f>
        <v>0</v>
      </c>
      <c r="R15" s="17">
        <f>IF($B15=TRUE,IF($J15="",IF(OR($D15="ROM",$D15="HCROM"),4,IF(OR($D15="RAM",$D15="HCRAM"),0,"ERR")),"ERR"),"")</f>
        <v>4</v>
      </c>
      <c r="S15" s="17">
        <f>IF($B15=TRUE,IF($K15="",IF($E15="32K",1,IF($E15="16K",2,IF($E15="8K/T32K",3,"ERR"))),"ERR"),"")</f>
        <v>2</v>
      </c>
      <c r="T15" s="17" t="str">
        <f>IF($B15=TRUE,IF(COUNTIF($Q15:$S15,"=ERR")=0,DEC2HEX($Q15+$R15+$S15),"ERR"),"")</f>
        <v>6</v>
      </c>
      <c r="U15" s="18"/>
      <c r="V15" s="92" t="str">
        <f>IF($B15=TRUE,IF(AND(ISNUMBER(HEX2DEC($T15)),ISNUMBER(HEX2DEC($U16))),CONCATENATE($T15,$U16),""),"")</f>
        <v>69</v>
      </c>
      <c r="W15" s="94" t="str">
        <f>IF(AND($V15&lt;&gt;"",$C15=TRUE,NOT(AND(OR($D15="HCRAM",$D15="HCROM"),$O15=0))),((ROWS($W$3:$W14)+(-COUNTBLANK($W$3:$W14)))/100)+5,"")</f>
        <v/>
      </c>
      <c r="X15" s="16"/>
    </row>
    <row r="16" spans="1:35" ht="18" customHeight="1" x14ac:dyDescent="0.15">
      <c r="A16" s="9"/>
      <c r="B16" s="143"/>
      <c r="C16" s="143"/>
      <c r="D16" s="145"/>
      <c r="E16" s="145"/>
      <c r="F16" s="145"/>
      <c r="G16" s="147"/>
      <c r="H16" s="19"/>
      <c r="I16" s="17" t="str">
        <f>IF($B15=TRUE,IF($C15=TRUE,"LCiM",""),"")</f>
        <v/>
      </c>
      <c r="J16" s="17" t="str">
        <f ca="1">IF($B15=TRUE,IF((ROW()-1)=$I15,"",IF(COUNTIF($I15:$I$34,"=LCiM")&gt;0,IFERROR(IF(STDEV(INDIRECT(""&amp;ADDRESS(ROW($R15),COLUMN($R15),3)&amp;":"&amp;ADDRESS($I15,COLUMN($R15),3)))=0,"","MCT"),"ERR"),"")),"")</f>
        <v/>
      </c>
      <c r="K16" s="17">
        <f>IF($B15=TRUE,IF($E15&lt;&gt;"",IF($E15="32K",1,IF($E15="16K",2,IF($E15="8K/T32K",IF($D$35="FRAM71B",1,3),ROW()+30))),ROW()+30),"")</f>
        <v>2</v>
      </c>
      <c r="L16" s="17">
        <f>IF($B15=TRUE,$F15,"")</f>
        <v>9</v>
      </c>
      <c r="M16" s="17" t="str">
        <f ca="1">IF($B15=TRUE,IF((-1+ROW())=$I15,"",IF(COUNTIF($I15:$I$34,"=LCiM")&gt;0,IFERROR(IF(STDEV(INDIRECT(""&amp;ADDRESS(ROW($K16),COLUMN($K16),3)&amp;":"&amp;ADDRESS(($I15+1),COLUMN($K16),3)))=0,"","MCS"),"ERR"),"")),"")</f>
        <v/>
      </c>
      <c r="N16" s="19"/>
      <c r="O16" s="91"/>
      <c r="P16" s="36" t="str">
        <f>IF($B15=TRUE,DEC2HEX(HEX2DEC("2C000")+($O15*2)+1,5),"")</f>
        <v>2C00D</v>
      </c>
      <c r="Q16" s="29"/>
      <c r="R16" s="27"/>
      <c r="S16" s="27"/>
      <c r="T16" s="28"/>
      <c r="U16" s="17" t="str">
        <f>IF($B15=TRUE,IF(OR($L15="",$L15="SYS"),DEC2HEX($F15,1),"ERR"),"")</f>
        <v>9</v>
      </c>
      <c r="V16" s="93"/>
      <c r="W16" s="95"/>
      <c r="X16" s="19"/>
    </row>
    <row r="17" spans="1:24" ht="18" customHeight="1" x14ac:dyDescent="0.15">
      <c r="A17" s="9"/>
      <c r="B17" s="134" t="b">
        <v>1</v>
      </c>
      <c r="C17" s="134" t="b">
        <v>1</v>
      </c>
      <c r="D17" s="136" t="s">
        <v>26</v>
      </c>
      <c r="E17" s="138" t="s">
        <v>30</v>
      </c>
      <c r="F17" s="139">
        <v>10</v>
      </c>
      <c r="G17" s="148"/>
      <c r="H17" s="16"/>
      <c r="I17" s="37">
        <f>IF($B17=TRUE,IFERROR(MATCH("LCiM",$I18:$I$34,0)+ROW()-1,"LLM"),"")</f>
        <v>17</v>
      </c>
      <c r="J17" s="37" t="str">
        <f>IF($B17=TRUE,IF($D17&lt;&gt;"",IF(OR($D17="ROM",$D17="RAM"),"",IF(OR($D17="HCRAM",$D17="HCROM"),IF($O17=0,IF($K18=1,IF($C17=TRUE,"","LLM"),"ICS"),"ICN"),"IVA")),"MVA"),"")</f>
        <v/>
      </c>
      <c r="K17" s="37" t="str">
        <f>IF($B17=TRUE,IF($E17&lt;&gt;"",IF(OR($E17="32K",$E17="16K",$E17="8K/T32K"),"","IVA"),"MVA"),"")</f>
        <v/>
      </c>
      <c r="L17" s="37" t="str">
        <f>IF($B17=TRUE,IF($F17="","MVA",IF(ISNUMBER($F17)=FALSE,"IVA",IF(OR($F17&lt;0,$F17&gt;15)=TRUE,"IVA",IF($F17=2,"RVA",IF(OR($F17=0,$F17=1)=TRUE,"SYS",""))))),"")</f>
        <v/>
      </c>
      <c r="M17" s="37" t="str">
        <f>IF($B17=TRUE,IF($L18&lt;&gt;"",IF(COUNTIF($L$3:$L$34,CONCATENATE("=",$L18))&gt;1,"DMB",""),""),"")</f>
        <v/>
      </c>
      <c r="N17" s="16"/>
      <c r="O17" s="104">
        <f>IF($B17=TRUE,ROWS($O$3:$O15)-(COUNTBLANK($O$3:$O15)),"")</f>
        <v>7</v>
      </c>
      <c r="P17" s="37" t="str">
        <f>IF($B17=TRUE,DEC2HEX(HEX2DEC("2C000")+($O17*2)+0,5),"")</f>
        <v>2C00E</v>
      </c>
      <c r="Q17" s="37">
        <f>IF($B17=TRUE,IF($C17=TRUE,8,0),"")</f>
        <v>8</v>
      </c>
      <c r="R17" s="37">
        <f>IF($B17=TRUE,IF($J17="",IF(OR($D17="ROM",$D17="HCROM"),4,IF(OR($D17="RAM",$D17="HCRAM"),0,"ERR")),"ERR"),"")</f>
        <v>4</v>
      </c>
      <c r="S17" s="37">
        <f>IF($B17=TRUE,IF($K17="",IF($E17="32K",1,IF($E17="16K",2,IF($E17="8K/T32K",3,"ERR"))),"ERR"),"")</f>
        <v>2</v>
      </c>
      <c r="T17" s="37" t="str">
        <f>IF($B17=TRUE,IF(COUNTIF($Q17:$S17,"=ERR")=0,DEC2HEX($Q17+$R17+$S17),"ERR"),"")</f>
        <v>E</v>
      </c>
      <c r="U17" s="18"/>
      <c r="V17" s="106" t="str">
        <f>IF($B17=TRUE,IF(AND(ISNUMBER(HEX2DEC($T17)),ISNUMBER(HEX2DEC($U18))),CONCATENATE($T17,$U18),""),"")</f>
        <v>EA</v>
      </c>
      <c r="W17" s="108">
        <f>IF(AND($V17&lt;&gt;"",$C17=TRUE,NOT(AND(OR($D17="HCRAM",$D17="HCROM"),$O17=0))),((ROWS($W$3:$W16)+(-COUNTBLANK($W$3:$W16)))/100)+5,"")</f>
        <v>5.03</v>
      </c>
      <c r="X17" s="16"/>
    </row>
    <row r="18" spans="1:24" ht="18" customHeight="1" x14ac:dyDescent="0.15">
      <c r="A18" s="9"/>
      <c r="B18" s="135"/>
      <c r="C18" s="135"/>
      <c r="D18" s="137"/>
      <c r="E18" s="137"/>
      <c r="F18" s="137"/>
      <c r="G18" s="147"/>
      <c r="H18" s="19"/>
      <c r="I18" s="37" t="str">
        <f>IF($B17=TRUE,IF($C17=TRUE,"LCiM",""),"")</f>
        <v>LCiM</v>
      </c>
      <c r="J18" s="37" t="str">
        <f ca="1">IF($B17=TRUE,IF((ROW()-1)=$I17,"",IF(COUNTIF($I17:$I$34,"=LCiM")&gt;0,IFERROR(IF(STDEV(INDIRECT(""&amp;ADDRESS(ROW($R17),COLUMN($R17),3)&amp;":"&amp;ADDRESS($I17,COLUMN($R17),3)))=0,"","MCT"),"ERR"),"")),"")</f>
        <v/>
      </c>
      <c r="K18" s="37">
        <f>IF($B17=TRUE,IF($E17&lt;&gt;"",IF($E17="32K",1,IF($E17="16K",2,IF($E17="8K/T32K",IF($D$35="FRAM71B",1,3),ROW()+30))),ROW()+30),"")</f>
        <v>2</v>
      </c>
      <c r="L18" s="37">
        <f>IF($B17=TRUE,$F17,"")</f>
        <v>10</v>
      </c>
      <c r="M18" s="37" t="str">
        <f ca="1">IF($B17=TRUE,IF((-1+ROW())=$I17,"",IF(COUNTIF($I17:$I$34,"=LCiM")&gt;0,IFERROR(IF(STDEV(INDIRECT(""&amp;ADDRESS(ROW($K18),COLUMN($K18),3)&amp;":"&amp;ADDRESS(($I17+1),COLUMN($K18),3)))=0,"","MCS"),"ERR"),"")),"")</f>
        <v/>
      </c>
      <c r="N18" s="19"/>
      <c r="O18" s="105"/>
      <c r="P18" s="37" t="str">
        <f>IF($B17=TRUE,DEC2HEX(HEX2DEC("2C000")+($O17*2)+1,5),"")</f>
        <v>2C00F</v>
      </c>
      <c r="Q18" s="29"/>
      <c r="R18" s="27"/>
      <c r="S18" s="27"/>
      <c r="T18" s="28"/>
      <c r="U18" s="37" t="str">
        <f>IF($B17=TRUE,IF(OR($L17="",$L17="SYS"),DEC2HEX($F17,1),"ERR"),"")</f>
        <v>A</v>
      </c>
      <c r="V18" s="107"/>
      <c r="W18" s="109"/>
      <c r="X18" s="19"/>
    </row>
    <row r="19" spans="1:24" ht="18" customHeight="1" x14ac:dyDescent="0.15">
      <c r="A19" s="9"/>
      <c r="B19" s="142" t="b">
        <v>1</v>
      </c>
      <c r="C19" s="142" t="b">
        <v>0</v>
      </c>
      <c r="D19" s="144" t="s">
        <v>28</v>
      </c>
      <c r="E19" s="92" t="s">
        <v>32</v>
      </c>
      <c r="F19" s="92">
        <v>11</v>
      </c>
      <c r="G19" s="146" t="s">
        <v>73</v>
      </c>
      <c r="H19" s="16"/>
      <c r="I19" s="17">
        <f>IF($B19=TRUE,IFERROR(MATCH("LCiM",$I20:$I$34,0)+ROW()-1,"LLM"),"")</f>
        <v>21</v>
      </c>
      <c r="J19" s="17" t="str">
        <f>IF($B19=TRUE,IF($D19&lt;&gt;"",IF(OR($D19="ROM",$D19="RAM"),"",IF(OR($D19="HCRAM",$D19="HCROM"),IF($O19=0,IF($K20=1,IF($C19=TRUE,"","LLM"),"ICS"),"ICN"),"IVA")),"MVA"),"")</f>
        <v/>
      </c>
      <c r="K19" s="17" t="str">
        <f>IF($B19=TRUE,IF($E19&lt;&gt;"",IF(OR($E19="32K",$E19="16K",$E19="8K/T32K"),"","IVA"),"MVA"),"")</f>
        <v/>
      </c>
      <c r="L19" s="17" t="str">
        <f>IF($B19=TRUE,IF($F19="","MVA",IF(ISNUMBER($F19)=FALSE,"IVA",IF(OR($F19&lt;0,$F19&gt;15)=TRUE,"IVA",IF($F19=2,"RVA",IF(OR($F19=0,$F19=1)=TRUE,"SYS",""))))),"")</f>
        <v/>
      </c>
      <c r="M19" s="17" t="str">
        <f>IF($B19=TRUE,IF($L20&lt;&gt;"",IF(COUNTIF($L$3:$L$34,CONCATENATE("=",$L20))&gt;1,"DMB",""),""),"")</f>
        <v/>
      </c>
      <c r="N19" s="16"/>
      <c r="O19" s="90">
        <f>IF($B19=TRUE,ROWS($O$3:$O17)-(COUNTBLANK($O$3:$O17)),"")</f>
        <v>8</v>
      </c>
      <c r="P19" s="36" t="str">
        <f>IF($B19=TRUE,DEC2HEX(HEX2DEC("2C000")+($O19*2)+0,5),"")</f>
        <v>2C010</v>
      </c>
      <c r="Q19" s="17">
        <f>IF($B19=TRUE,IF($C19=TRUE,8,0),"")</f>
        <v>0</v>
      </c>
      <c r="R19" s="17">
        <f>IF($B19=TRUE,IF($J19="",IF(OR($D19="ROM",$D19="HCROM"),4,IF(OR($D19="RAM",$D19="HCRAM"),0,"ERR")),"ERR"),"")</f>
        <v>0</v>
      </c>
      <c r="S19" s="17">
        <f>IF($B19=TRUE,IF($K19="",IF($E19="32K",1,IF($E19="16K",2,IF($E19="8K/T32K",3,"ERR"))),"ERR"),"")</f>
        <v>3</v>
      </c>
      <c r="T19" s="17" t="str">
        <f>IF($B19=TRUE,IF(COUNTIF($Q19:$S19,"=ERR")=0,DEC2HEX($Q19+$R19+$S19),"ERR"),"")</f>
        <v>3</v>
      </c>
      <c r="U19" s="18"/>
      <c r="V19" s="92" t="str">
        <f>IF($B19=TRUE,IF(AND(ISNUMBER(HEX2DEC($T19)),ISNUMBER(HEX2DEC($U20))),CONCATENATE($T19,$U20),""),"")</f>
        <v>3B</v>
      </c>
      <c r="W19" s="94" t="str">
        <f>IF(AND($V19&lt;&gt;"",$C19=TRUE,NOT(AND(OR($D19="HCRAM",$D19="HCROM"),$O19=0))),((ROWS($W$3:$W18)+(-COUNTBLANK($W$3:$W18)))/100)+5,"")</f>
        <v/>
      </c>
      <c r="X19" s="16"/>
    </row>
    <row r="20" spans="1:24" ht="18" customHeight="1" x14ac:dyDescent="0.15">
      <c r="A20" s="9"/>
      <c r="B20" s="143"/>
      <c r="C20" s="143"/>
      <c r="D20" s="145"/>
      <c r="E20" s="145"/>
      <c r="F20" s="145"/>
      <c r="G20" s="147"/>
      <c r="H20" s="19"/>
      <c r="I20" s="17" t="str">
        <f>IF($B19=TRUE,IF($C19=TRUE,"LCiM",""),"")</f>
        <v/>
      </c>
      <c r="J20" s="17" t="str">
        <f ca="1">IF($B19=TRUE,IF((ROW()-1)=$I19,"",IF(COUNTIF($I19:$I$34,"=LCiM")&gt;0,IFERROR(IF(STDEV(INDIRECT(""&amp;ADDRESS(ROW($R19),COLUMN($R19),3)&amp;":"&amp;ADDRESS($I19,COLUMN($R19),3)))=0,"","MCT"),"ERR"),"")),"")</f>
        <v/>
      </c>
      <c r="K20" s="17">
        <f>IF($B19=TRUE,IF($E19&lt;&gt;"",IF($E19="32K",1,IF($E19="16K",2,IF($E19="8K/T32K",IF($D$35="FRAM71B",1,3),ROW()+30))),ROW()+30),"")</f>
        <v>1</v>
      </c>
      <c r="L20" s="17">
        <f>IF($B19=TRUE,$F19,"")</f>
        <v>11</v>
      </c>
      <c r="M20" s="17" t="str">
        <f ca="1">IF($B19=TRUE,IF((-1+ROW())=$I19,"",IF(COUNTIF($I19:$I$34,"=LCiM")&gt;0,IFERROR(IF(STDEV(INDIRECT(""&amp;ADDRESS(ROW($K20),COLUMN($K20),3)&amp;":"&amp;ADDRESS(($I19+1),COLUMN($K20),3)))=0,"","MCS"),"ERR"),"")),"")</f>
        <v/>
      </c>
      <c r="N20" s="19"/>
      <c r="O20" s="91"/>
      <c r="P20" s="36" t="str">
        <f>IF($B19=TRUE,DEC2HEX(HEX2DEC("2C000")+($O19*2)+1,5),"")</f>
        <v>2C011</v>
      </c>
      <c r="Q20" s="29"/>
      <c r="R20" s="27"/>
      <c r="S20" s="27"/>
      <c r="T20" s="28"/>
      <c r="U20" s="17" t="str">
        <f>IF($B19=TRUE,IF(OR($L19="",$L19="SYS"),DEC2HEX($F19,1),"ERR"),"")</f>
        <v>B</v>
      </c>
      <c r="V20" s="93"/>
      <c r="W20" s="95"/>
      <c r="X20" s="19"/>
    </row>
    <row r="21" spans="1:24" ht="18" customHeight="1" x14ac:dyDescent="0.15">
      <c r="A21" s="9"/>
      <c r="B21" s="134" t="b">
        <v>1</v>
      </c>
      <c r="C21" s="134" t="b">
        <v>1</v>
      </c>
      <c r="D21" s="136" t="s">
        <v>28</v>
      </c>
      <c r="E21" s="138" t="s">
        <v>32</v>
      </c>
      <c r="F21" s="139">
        <v>12</v>
      </c>
      <c r="G21" s="148"/>
      <c r="H21" s="16"/>
      <c r="I21" s="37">
        <f>IF($B21=TRUE,IFERROR(MATCH("LCiM",$I22:$I$34,0)+ROW()-1,"LLM"),"")</f>
        <v>21</v>
      </c>
      <c r="J21" s="37" t="str">
        <f>IF($B21=TRUE,IF($D21&lt;&gt;"",IF(OR($D21="ROM",$D21="RAM"),"",IF(OR($D21="HCRAM",$D21="HCROM"),IF($O21=0,IF($K22=1,IF($C21=TRUE,"","LLM"),"ICS"),"ICN"),"IVA")),"MVA"),"")</f>
        <v/>
      </c>
      <c r="K21" s="37" t="str">
        <f>IF($B21=TRUE,IF($E21&lt;&gt;"",IF(OR($E21="32K",$E21="16K",$E21="8K/T32K"),"","IVA"),"MVA"),"")</f>
        <v/>
      </c>
      <c r="L21" s="37" t="str">
        <f>IF($B21=TRUE,IF($F21="","MVA",IF(ISNUMBER($F21)=FALSE,"IVA",IF(OR($F21&lt;0,$F21&gt;15)=TRUE,"IVA",IF($F21=2,"RVA",IF(OR($F21=0,$F21=1)=TRUE,"SYS",""))))),"")</f>
        <v/>
      </c>
      <c r="M21" s="37" t="str">
        <f>IF($B21=TRUE,IF($L22&lt;&gt;"",IF(COUNTIF($L$3:$L$34,CONCATENATE("=",$L22))&gt;1,"DMB",""),""),"")</f>
        <v/>
      </c>
      <c r="N21" s="16"/>
      <c r="O21" s="104">
        <f>IF($B21=TRUE,ROWS($O$3:$O19)-(COUNTBLANK($O$3:$O19)),"")</f>
        <v>9</v>
      </c>
      <c r="P21" s="37" t="str">
        <f>IF($B21=TRUE,DEC2HEX(HEX2DEC("2C000")+($O21*2)+0,5),"")</f>
        <v>2C012</v>
      </c>
      <c r="Q21" s="37">
        <f>IF($B21=TRUE,IF($C21=TRUE,8,0),"")</f>
        <v>8</v>
      </c>
      <c r="R21" s="37">
        <f>IF($B21=TRUE,IF($J21="",IF(OR($D21="ROM",$D21="HCROM"),4,IF(OR($D21="RAM",$D21="HCRAM"),0,"ERR")),"ERR"),"")</f>
        <v>0</v>
      </c>
      <c r="S21" s="37">
        <f>IF($B21=TRUE,IF($K21="",IF($E21="32K",1,IF($E21="16K",2,IF($E21="8K/T32K",3,"ERR"))),"ERR"),"")</f>
        <v>3</v>
      </c>
      <c r="T21" s="37" t="str">
        <f>IF($B21=TRUE,IF(COUNTIF($Q21:$S21,"=ERR")=0,DEC2HEX($Q21+$R21+$S21),"ERR"),"")</f>
        <v>B</v>
      </c>
      <c r="U21" s="18"/>
      <c r="V21" s="106" t="str">
        <f>IF($B21=TRUE,IF(AND(ISNUMBER(HEX2DEC($T21)),ISNUMBER(HEX2DEC($U22))),CONCATENATE($T21,$U22),""),"")</f>
        <v>BC</v>
      </c>
      <c r="W21" s="108">
        <f>IF(AND($V21&lt;&gt;"",$C21=TRUE,NOT(AND(OR($D21="HCRAM",$D21="HCROM"),$O21=0))),((ROWS($W$3:$W20)+(-COUNTBLANK($W$3:$W20)))/100)+5,"")</f>
        <v>5.04</v>
      </c>
      <c r="X21" s="16"/>
    </row>
    <row r="22" spans="1:24" ht="18" customHeight="1" x14ac:dyDescent="0.15">
      <c r="A22" s="9"/>
      <c r="B22" s="135"/>
      <c r="C22" s="135"/>
      <c r="D22" s="137"/>
      <c r="E22" s="137"/>
      <c r="F22" s="137"/>
      <c r="G22" s="147"/>
      <c r="H22" s="19"/>
      <c r="I22" s="37" t="str">
        <f>IF($B21=TRUE,IF($C21=TRUE,"LCiM",""),"")</f>
        <v>LCiM</v>
      </c>
      <c r="J22" s="37" t="str">
        <f ca="1">IF($B21=TRUE,IF((ROW()-1)=$I21,"",IF(COUNTIF($I21:$I$34,"=LCiM")&gt;0,IFERROR(IF(STDEV(INDIRECT(""&amp;ADDRESS(ROW($R21),COLUMN($R21),3)&amp;":"&amp;ADDRESS($I21,COLUMN($R21),3)))=0,"","MCT"),"ERR"),"")),"")</f>
        <v/>
      </c>
      <c r="K22" s="37">
        <f>IF($B21=TRUE,IF($E21&lt;&gt;"",IF($E21="32K",1,IF($E21="16K",2,IF($E21="8K/T32K",IF($D$35="FRAM71B",1,3),ROW()+30))),ROW()+30),"")</f>
        <v>1</v>
      </c>
      <c r="L22" s="37">
        <f>IF($B21=TRUE,$F21,"")</f>
        <v>12</v>
      </c>
      <c r="M22" s="37" t="str">
        <f ca="1">IF($B21=TRUE,IF((-1+ROW())=$I21,"",IF(COUNTIF($I21:$I$34,"=LCiM")&gt;0,IFERROR(IF(STDEV(INDIRECT(""&amp;ADDRESS(ROW($K22),COLUMN($K22),3)&amp;":"&amp;ADDRESS(($I21+1),COLUMN($K22),3)))=0,"","MCS"),"ERR"),"")),"")</f>
        <v/>
      </c>
      <c r="N22" s="19"/>
      <c r="O22" s="105"/>
      <c r="P22" s="37" t="str">
        <f>IF($B21=TRUE,DEC2HEX(HEX2DEC("2C000")+($O21*2)+1,5),"")</f>
        <v>2C013</v>
      </c>
      <c r="Q22" s="29"/>
      <c r="R22" s="27"/>
      <c r="S22" s="27"/>
      <c r="T22" s="28"/>
      <c r="U22" s="37" t="str">
        <f>IF($B21=TRUE,IF(OR($L21="",$L21="SYS"),DEC2HEX($F21,1),"ERR"),"")</f>
        <v>C</v>
      </c>
      <c r="V22" s="107"/>
      <c r="W22" s="109"/>
      <c r="X22" s="19"/>
    </row>
    <row r="23" spans="1:24" ht="18" customHeight="1" x14ac:dyDescent="0.15">
      <c r="A23" s="9"/>
      <c r="B23" s="142" t="b">
        <v>1</v>
      </c>
      <c r="C23" s="142" t="b">
        <v>0</v>
      </c>
      <c r="D23" s="144" t="s">
        <v>26</v>
      </c>
      <c r="E23" s="92" t="s">
        <v>32</v>
      </c>
      <c r="F23" s="92">
        <v>13</v>
      </c>
      <c r="G23" s="146" t="s">
        <v>74</v>
      </c>
      <c r="H23" s="16"/>
      <c r="I23" s="17">
        <f>IF($B23=TRUE,IFERROR(MATCH("LCiM",$I24:$I$34,0)+ROW()-1,"LLM"),"")</f>
        <v>25</v>
      </c>
      <c r="J23" s="17" t="str">
        <f>IF($B23=TRUE,IF($D23&lt;&gt;"",IF(OR($D23="ROM",$D23="RAM"),"",IF(OR($D23="HCRAM",$D23="HCROM"),IF($O23=0,IF($K24=1,IF($C23=TRUE,"","LLM"),"ICS"),"ICN"),"IVA")),"MVA"),"")</f>
        <v/>
      </c>
      <c r="K23" s="17" t="str">
        <f>IF($B23=TRUE,IF($E23&lt;&gt;"",IF(OR($E23="32K",$E23="16K",$E23="8K/T32K"),"","IVA"),"MVA"),"")</f>
        <v/>
      </c>
      <c r="L23" s="17" t="str">
        <f>IF($B23=TRUE,IF($F23="","MVA",IF(ISNUMBER($F23)=FALSE,"IVA",IF(OR($F23&lt;0,$F23&gt;15)=TRUE,"IVA",IF($F23=2,"RVA",IF(OR($F23=0,$F23=1)=TRUE,"SYS",""))))),"")</f>
        <v/>
      </c>
      <c r="M23" s="17" t="str">
        <f>IF($B23=TRUE,IF($L24&lt;&gt;"",IF(COUNTIF($L$3:$L$34,CONCATENATE("=",$L24))&gt;1,"DMB",""),""),"")</f>
        <v/>
      </c>
      <c r="N23" s="16"/>
      <c r="O23" s="90">
        <f>IF($B23=TRUE,ROWS($O$3:$O21)-(COUNTBLANK($O$3:$O21)),"")</f>
        <v>10</v>
      </c>
      <c r="P23" s="36" t="str">
        <f>IF($B23=TRUE,DEC2HEX(HEX2DEC("2C000")+($O23*2)+0,5),"")</f>
        <v>2C014</v>
      </c>
      <c r="Q23" s="17">
        <f>IF($B23=TRUE,IF($C23=TRUE,8,0),"")</f>
        <v>0</v>
      </c>
      <c r="R23" s="17">
        <f>IF($B23=TRUE,IF($J23="",IF(OR($D23="ROM",$D23="HCROM"),4,IF(OR($D23="RAM",$D23="HCRAM"),0,"ERR")),"ERR"),"")</f>
        <v>4</v>
      </c>
      <c r="S23" s="17">
        <f>IF($B23=TRUE,IF($K23="",IF($E23="32K",1,IF($E23="16K",2,IF($E23="8K/T32K",3,"ERR"))),"ERR"),"")</f>
        <v>3</v>
      </c>
      <c r="T23" s="17" t="str">
        <f>IF($B23=TRUE,IF(COUNTIF($Q23:$S23,"=ERR")=0,DEC2HEX($Q23+$R23+$S23),"ERR"),"")</f>
        <v>7</v>
      </c>
      <c r="U23" s="18"/>
      <c r="V23" s="92" t="str">
        <f>IF($B23=TRUE,IF(AND(ISNUMBER(HEX2DEC($T23)),ISNUMBER(HEX2DEC($U24))),CONCATENATE($T23,$U24),""),"")</f>
        <v>7D</v>
      </c>
      <c r="W23" s="94" t="str">
        <f>IF(AND($V23&lt;&gt;"",$C23=TRUE,NOT(AND(OR($D23="HCRAM",$D23="HCROM"),$O23=0))),((ROWS($W$3:$W22)+(-COUNTBLANK($W$3:$W22)))/100)+5,"")</f>
        <v/>
      </c>
      <c r="X23" s="16"/>
    </row>
    <row r="24" spans="1:24" ht="18" customHeight="1" x14ac:dyDescent="0.15">
      <c r="A24" s="9"/>
      <c r="B24" s="143"/>
      <c r="C24" s="143"/>
      <c r="D24" s="145"/>
      <c r="E24" s="145"/>
      <c r="F24" s="145"/>
      <c r="G24" s="147"/>
      <c r="H24" s="19"/>
      <c r="I24" s="17" t="str">
        <f>IF($B23=TRUE,IF($C23=TRUE,"LCiM",""),"")</f>
        <v/>
      </c>
      <c r="J24" s="17" t="str">
        <f ca="1">IF($B23=TRUE,IF((ROW()-1)=$I23,"",IF(COUNTIF($I23:$I$34,"=LCiM")&gt;0,IFERROR(IF(STDEV(INDIRECT(""&amp;ADDRESS(ROW($R23),COLUMN($R23),3)&amp;":"&amp;ADDRESS($I23,COLUMN($R23),3)))=0,"","MCT"),"ERR"),"")),"")</f>
        <v/>
      </c>
      <c r="K24" s="17">
        <f>IF($B23=TRUE,IF($E23&lt;&gt;"",IF($E23="32K",1,IF($E23="16K",2,IF($E23="8K/T32K",IF($D$35="FRAM71B",1,3),ROW()+30))),ROW()+30),"")</f>
        <v>1</v>
      </c>
      <c r="L24" s="17">
        <f>IF($B23=TRUE,$F23,"")</f>
        <v>13</v>
      </c>
      <c r="M24" s="17" t="str">
        <f ca="1">IF($B23=TRUE,IF((-1+ROW())=$I23,"",IF(COUNTIF($I23:$I$34,"=LCiM")&gt;0,IFERROR(IF(STDEV(INDIRECT(""&amp;ADDRESS(ROW($K24),COLUMN($K24),3)&amp;":"&amp;ADDRESS(($I23+1),COLUMN($K24),3)))=0,"","MCS"),"ERR"),"")),"")</f>
        <v/>
      </c>
      <c r="N24" s="19"/>
      <c r="O24" s="91"/>
      <c r="P24" s="36" t="str">
        <f>IF($B23=TRUE,DEC2HEX(HEX2DEC("2C000")+($O23*2)+1,5),"")</f>
        <v>2C015</v>
      </c>
      <c r="Q24" s="29"/>
      <c r="R24" s="27"/>
      <c r="S24" s="27"/>
      <c r="T24" s="28"/>
      <c r="U24" s="17" t="str">
        <f>IF($B23=TRUE,IF(OR($L23="",$L23="SYS"),DEC2HEX($F23,1),"ERR"),"")</f>
        <v>D</v>
      </c>
      <c r="V24" s="93"/>
      <c r="W24" s="95"/>
      <c r="X24" s="19"/>
    </row>
    <row r="25" spans="1:24" ht="18" customHeight="1" x14ac:dyDescent="0.15">
      <c r="A25" s="9"/>
      <c r="B25" s="134" t="b">
        <v>1</v>
      </c>
      <c r="C25" s="134" t="b">
        <v>1</v>
      </c>
      <c r="D25" s="136" t="s">
        <v>26</v>
      </c>
      <c r="E25" s="138" t="s">
        <v>32</v>
      </c>
      <c r="F25" s="139">
        <v>14</v>
      </c>
      <c r="G25" s="148"/>
      <c r="H25" s="16"/>
      <c r="I25" s="37">
        <f>IF($B25=TRUE,IFERROR(MATCH("LCiM",$I26:$I$34,0)+ROW()-1,"LLM"),"")</f>
        <v>25</v>
      </c>
      <c r="J25" s="37" t="str">
        <f>IF($B25=TRUE,IF($D25&lt;&gt;"",IF(OR($D25="ROM",$D25="RAM"),"",IF(OR($D25="HCRAM",$D25="HCROM"),IF($O25=0,IF($K26=1,IF($C25=TRUE,"","LLM"),"ICS"),"ICN"),"IVA")),"MVA"),"")</f>
        <v/>
      </c>
      <c r="K25" s="37" t="str">
        <f>IF($B25=TRUE,IF($E25&lt;&gt;"",IF(OR($E25="32K",$E25="16K",$E25="8K/T32K"),"","IVA"),"MVA"),"")</f>
        <v/>
      </c>
      <c r="L25" s="37" t="str">
        <f>IF($B25=TRUE,IF($F25="","MVA",IF(ISNUMBER($F25)=FALSE,"IVA",IF(OR($F25&lt;0,$F25&gt;15)=TRUE,"IVA",IF($F25=2,"RVA",IF(OR($F25=0,$F25=1)=TRUE,"SYS",""))))),"")</f>
        <v/>
      </c>
      <c r="M25" s="37" t="str">
        <f>IF($B25=TRUE,IF($L26&lt;&gt;"",IF(COUNTIF($L$3:$L$34,CONCATENATE("=",$L26))&gt;1,"DMB",""),""),"")</f>
        <v/>
      </c>
      <c r="N25" s="16"/>
      <c r="O25" s="104">
        <f>IF($B25=TRUE,ROWS($O$3:$O23)-(COUNTBLANK($O$3:$O23)),"")</f>
        <v>11</v>
      </c>
      <c r="P25" s="37" t="str">
        <f>IF($B25=TRUE,DEC2HEX(HEX2DEC("2C000")+($O25*2)+0,5),"")</f>
        <v>2C016</v>
      </c>
      <c r="Q25" s="37">
        <f>IF($B25=TRUE,IF($C25=TRUE,8,0),"")</f>
        <v>8</v>
      </c>
      <c r="R25" s="37">
        <f>IF($B25=TRUE,IF($J25="",IF(OR($D25="ROM",$D25="HCROM"),4,IF(OR($D25="RAM",$D25="HCRAM"),0,"ERR")),"ERR"),"")</f>
        <v>4</v>
      </c>
      <c r="S25" s="37">
        <f>IF($B25=TRUE,IF($K25="",IF($E25="32K",1,IF($E25="16K",2,IF($E25="8K/T32K",3,"ERR"))),"ERR"),"")</f>
        <v>3</v>
      </c>
      <c r="T25" s="37" t="str">
        <f>IF($B25=TRUE,IF(COUNTIF($Q25:$S25,"=ERR")=0,DEC2HEX($Q25+$R25+$S25),"ERR"),"")</f>
        <v>F</v>
      </c>
      <c r="U25" s="18"/>
      <c r="V25" s="106" t="str">
        <f>IF($B25=TRUE,IF(AND(ISNUMBER(HEX2DEC($T25)),ISNUMBER(HEX2DEC($U26))),CONCATENATE($T25,$U26),""),"")</f>
        <v>FE</v>
      </c>
      <c r="W25" s="108">
        <f>IF(AND($V25&lt;&gt;"",$C25=TRUE,NOT(AND(OR($D25="HCRAM",$D25="HCROM"),$O25=0))),((ROWS($W$3:$W24)+(-COUNTBLANK($W$3:$W24)))/100)+5,"")</f>
        <v>5.05</v>
      </c>
      <c r="X25" s="16"/>
    </row>
    <row r="26" spans="1:24" ht="18" customHeight="1" x14ac:dyDescent="0.15">
      <c r="A26" s="9"/>
      <c r="B26" s="135"/>
      <c r="C26" s="135"/>
      <c r="D26" s="137"/>
      <c r="E26" s="137"/>
      <c r="F26" s="137"/>
      <c r="G26" s="147"/>
      <c r="H26" s="19"/>
      <c r="I26" s="37" t="str">
        <f>IF($B25=TRUE,IF($C25=TRUE,"LCiM",""),"")</f>
        <v>LCiM</v>
      </c>
      <c r="J26" s="37" t="str">
        <f ca="1">IF($B25=TRUE,IF((ROW()-1)=$I25,"",IF(COUNTIF($I25:$I$34,"=LCiM")&gt;0,IFERROR(IF(STDEV(INDIRECT(""&amp;ADDRESS(ROW($R25),COLUMN($R25),3)&amp;":"&amp;ADDRESS($I25,COLUMN($R25),3)))=0,"","MCT"),"ERR"),"")),"")</f>
        <v/>
      </c>
      <c r="K26" s="37">
        <f>IF($B25=TRUE,IF($E25&lt;&gt;"",IF($E25="32K",1,IF($E25="16K",2,IF($E25="8K/T32K",IF($D$35="FRAM71B",1,3),ROW()+30))),ROW()+30),"")</f>
        <v>1</v>
      </c>
      <c r="L26" s="37">
        <f>IF($B25=TRUE,$F25,"")</f>
        <v>14</v>
      </c>
      <c r="M26" s="37" t="str">
        <f ca="1">IF($B25=TRUE,IF((-1+ROW())=$I25,"",IF(COUNTIF($I25:$I$34,"=LCiM")&gt;0,IFERROR(IF(STDEV(INDIRECT(""&amp;ADDRESS(ROW($K26),COLUMN($K26),3)&amp;":"&amp;ADDRESS(($I25+1),COLUMN($K26),3)))=0,"","MCS"),"ERR"),"")),"")</f>
        <v/>
      </c>
      <c r="N26" s="19"/>
      <c r="O26" s="105"/>
      <c r="P26" s="37" t="str">
        <f>IF($B25=TRUE,DEC2HEX(HEX2DEC("2C000")+($O25*2)+1,5),"")</f>
        <v>2C017</v>
      </c>
      <c r="Q26" s="29"/>
      <c r="R26" s="27"/>
      <c r="S26" s="27"/>
      <c r="T26" s="28"/>
      <c r="U26" s="37" t="str">
        <f>IF($B25=TRUE,IF(OR($L25="",$L25="SYS"),DEC2HEX($F25,1),"ERR"),"")</f>
        <v>E</v>
      </c>
      <c r="V26" s="107"/>
      <c r="W26" s="109"/>
      <c r="X26" s="19"/>
    </row>
    <row r="27" spans="1:24" ht="18" customHeight="1" x14ac:dyDescent="0.15">
      <c r="A27" s="9"/>
      <c r="B27" s="142" t="b">
        <v>1</v>
      </c>
      <c r="C27" s="142" t="b">
        <v>0</v>
      </c>
      <c r="D27" s="144" t="s">
        <v>28</v>
      </c>
      <c r="E27" s="92" t="s">
        <v>27</v>
      </c>
      <c r="F27" s="92">
        <v>0</v>
      </c>
      <c r="G27" s="146" t="s">
        <v>75</v>
      </c>
      <c r="H27" s="16"/>
      <c r="I27" s="17">
        <f>IF($B27=TRUE,IFERROR(MATCH("LCiM",$I28:$I$34,0)+ROW()-1,"LLM"),"")</f>
        <v>29</v>
      </c>
      <c r="J27" s="17" t="str">
        <f>IF($B27=TRUE,IF($D27&lt;&gt;"",IF(OR($D27="ROM",$D27="RAM"),"",IF(OR($D27="HCRAM",$D27="HCROM"),IF($O27=0,IF($K28=1,IF($C27=TRUE,"","LLM"),"ICS"),"ICN"),"IVA")),"MVA"),"")</f>
        <v/>
      </c>
      <c r="K27" s="17" t="str">
        <f>IF($B27=TRUE,IF($E27&lt;&gt;"",IF(OR($E27="32K",$E27="16K",$E27="8K/T32K"),"","IVA"),"MVA"),"")</f>
        <v/>
      </c>
      <c r="L27" s="17" t="str">
        <f>IF($B27=TRUE,IF($F27="","MVA",IF(ISNUMBER($F27)=FALSE,"IVA",IF(OR($F27&lt;0,$F27&gt;15)=TRUE,"IVA",IF($F27=2,"RVA",IF(OR($F27=0,$F27=1)=TRUE,"SYS",""))))),"")</f>
        <v>SYS</v>
      </c>
      <c r="M27" s="17" t="str">
        <f>IF($B27=TRUE,IF($L28&lt;&gt;"",IF(COUNTIF($L$3:$L$34,CONCATENATE("=",$L28))&gt;1,"DMB",""),""),"")</f>
        <v/>
      </c>
      <c r="N27" s="16"/>
      <c r="O27" s="90">
        <f>IF($B27=TRUE,ROWS($O$3:$O25)-(COUNTBLANK($O$3:$O25)),"")</f>
        <v>12</v>
      </c>
      <c r="P27" s="36" t="str">
        <f>IF($B27=TRUE,DEC2HEX(HEX2DEC("2C000")+($O27*2)+0,5),"")</f>
        <v>2C018</v>
      </c>
      <c r="Q27" s="17">
        <f>IF($B27=TRUE,IF($C27=TRUE,8,0),"")</f>
        <v>0</v>
      </c>
      <c r="R27" s="17">
        <f>IF($B27=TRUE,IF($J27="",IF(OR($D27="ROM",$D27="HCROM"),4,IF(OR($D27="RAM",$D27="HCRAM"),0,"ERR")),"ERR"),"")</f>
        <v>0</v>
      </c>
      <c r="S27" s="17">
        <f>IF($B27=TRUE,IF($K27="",IF($E27="32K",1,IF($E27="16K",2,IF($E27="8K/T32K",3,"ERR"))),"ERR"),"")</f>
        <v>1</v>
      </c>
      <c r="T27" s="17" t="str">
        <f>IF($B27=TRUE,IF(COUNTIF($Q27:$S27,"=ERR")=0,DEC2HEX($Q27+$R27+$S27),"ERR"),"")</f>
        <v>1</v>
      </c>
      <c r="U27" s="18"/>
      <c r="V27" s="92" t="str">
        <f>IF($B27=TRUE,IF(AND(ISNUMBER(HEX2DEC($T27)),ISNUMBER(HEX2DEC($U28))),CONCATENATE($T27,$U28),""),"")</f>
        <v>10</v>
      </c>
      <c r="W27" s="94" t="str">
        <f>IF(AND($V27&lt;&gt;"",$C27=TRUE,NOT(AND(OR($D27="HCRAM",$D27="HCROM"),$O27=0))),((ROWS($W$3:$W26)+(-COUNTBLANK($W$3:$W26)))/100)+5,"")</f>
        <v/>
      </c>
      <c r="X27" s="16"/>
    </row>
    <row r="28" spans="1:24" ht="18" customHeight="1" x14ac:dyDescent="0.15">
      <c r="A28" s="9"/>
      <c r="B28" s="143"/>
      <c r="C28" s="143"/>
      <c r="D28" s="145"/>
      <c r="E28" s="145"/>
      <c r="F28" s="145"/>
      <c r="G28" s="147"/>
      <c r="H28" s="19"/>
      <c r="I28" s="17" t="str">
        <f>IF($B27=TRUE,IF($C27=TRUE,"LCiM",""),"")</f>
        <v/>
      </c>
      <c r="J28" s="17" t="str">
        <f ca="1">IF($B27=TRUE,IF((ROW()-1)=$I27,"",IF(COUNTIF($I27:$I$34,"=LCiM")&gt;0,IFERROR(IF(STDEV(INDIRECT(""&amp;ADDRESS(ROW($R27),COLUMN($R27),3)&amp;":"&amp;ADDRESS($I27,COLUMN($R27),3)))=0,"","MCT"),"ERR"),"")),"")</f>
        <v/>
      </c>
      <c r="K28" s="17">
        <f>IF($B27=TRUE,IF($E27&lt;&gt;"",IF($E27="32K",1,IF($E27="16K",2,IF($E27="8K/T32K",IF($D$35="FRAM71B",1,3),ROW()+30))),ROW()+30),"")</f>
        <v>1</v>
      </c>
      <c r="L28" s="17">
        <f>IF($B27=TRUE,$F27,"")</f>
        <v>0</v>
      </c>
      <c r="M28" s="17" t="str">
        <f ca="1">IF($B27=TRUE,IF((-1+ROW())=$I27,"",IF(COUNTIF($I27:$I$34,"=LCiM")&gt;0,IFERROR(IF(STDEV(INDIRECT(""&amp;ADDRESS(ROW($K28),COLUMN($K28),3)&amp;":"&amp;ADDRESS(($I27+1),COLUMN($K28),3)))=0,"","MCS"),"ERR"),"")),"")</f>
        <v/>
      </c>
      <c r="N28" s="19"/>
      <c r="O28" s="91"/>
      <c r="P28" s="36" t="str">
        <f>IF($B27=TRUE,DEC2HEX(HEX2DEC("2C000")+($O27*2)+1,5),"")</f>
        <v>2C019</v>
      </c>
      <c r="Q28" s="29"/>
      <c r="R28" s="27"/>
      <c r="S28" s="27"/>
      <c r="T28" s="28"/>
      <c r="U28" s="17" t="str">
        <f>IF($B27=TRUE,IF(OR($L27="",$L27="SYS"),DEC2HEX($F27,1),"ERR"),"")</f>
        <v>0</v>
      </c>
      <c r="V28" s="93"/>
      <c r="W28" s="95"/>
      <c r="X28" s="19"/>
    </row>
    <row r="29" spans="1:24" ht="18" customHeight="1" x14ac:dyDescent="0.15">
      <c r="A29" s="9"/>
      <c r="B29" s="134" t="b">
        <v>1</v>
      </c>
      <c r="C29" s="134" t="b">
        <v>1</v>
      </c>
      <c r="D29" s="136" t="s">
        <v>28</v>
      </c>
      <c r="E29" s="138" t="s">
        <v>32</v>
      </c>
      <c r="F29" s="139">
        <v>1</v>
      </c>
      <c r="G29" s="148" t="s">
        <v>78</v>
      </c>
      <c r="H29" s="16"/>
      <c r="I29" s="37">
        <f>IF($B29=TRUE,IFERROR(MATCH("LCiM",$I30:$I$34,0)+ROW()-1,"LLM"),"")</f>
        <v>29</v>
      </c>
      <c r="J29" s="37" t="str">
        <f>IF($B29=TRUE,IF($D29&lt;&gt;"",IF(OR($D29="ROM",$D29="RAM"),"",IF(OR($D29="HCRAM",$D29="HCROM"),IF($O29=0,IF($K30=1,IF($C29=TRUE,"","LLM"),"ICS"),"ICN"),"IVA")),"MVA"),"")</f>
        <v/>
      </c>
      <c r="K29" s="37" t="str">
        <f>IF($B29=TRUE,IF($E29&lt;&gt;"",IF(OR($E29="32K",$E29="16K",$E29="8K/T32K"),"","IVA"),"MVA"),"")</f>
        <v/>
      </c>
      <c r="L29" s="37" t="str">
        <f>IF($B29=TRUE,IF($F29="","MVA",IF(ISNUMBER($F29)=FALSE,"IVA",IF(OR($F29&lt;0,$F29&gt;15)=TRUE,"IVA",IF($F29=2,"RVA",IF(OR($F29=0,$F29=1)=TRUE,"SYS",""))))),"")</f>
        <v>SYS</v>
      </c>
      <c r="M29" s="37" t="str">
        <f>IF($B29=TRUE,IF($L30&lt;&gt;"",IF(COUNTIF($L$3:$L$34,CONCATENATE("=",$L30))&gt;1,"DMB",""),""),"")</f>
        <v/>
      </c>
      <c r="N29" s="16"/>
      <c r="O29" s="104">
        <f>IF($B29=TRUE,ROWS($O$3:$O27)-(COUNTBLANK($O$3:$O27)),"")</f>
        <v>13</v>
      </c>
      <c r="P29" s="37" t="str">
        <f>IF($B29=TRUE,DEC2HEX(HEX2DEC("2C000")+($O29*2)+0,5),"")</f>
        <v>2C01A</v>
      </c>
      <c r="Q29" s="37">
        <f>IF($B29=TRUE,IF($C29=TRUE,8,0),"")</f>
        <v>8</v>
      </c>
      <c r="R29" s="37">
        <f>IF($B29=TRUE,IF($J29="",IF(OR($D29="ROM",$D29="HCROM"),4,IF(OR($D29="RAM",$D29="HCRAM"),0,"ERR")),"ERR"),"")</f>
        <v>0</v>
      </c>
      <c r="S29" s="37">
        <f>IF($B29=TRUE,IF($K29="",IF($E29="32K",1,IF($E29="16K",2,IF($E29="8K/T32K",3,"ERR"))),"ERR"),"")</f>
        <v>3</v>
      </c>
      <c r="T29" s="37" t="str">
        <f>IF($B29=TRUE,IF(COUNTIF($Q29:$S29,"=ERR")=0,DEC2HEX($Q29+$R29+$S29),"ERR"),"")</f>
        <v>B</v>
      </c>
      <c r="U29" s="18"/>
      <c r="V29" s="106" t="str">
        <f>IF($B29=TRUE,IF(AND(ISNUMBER(HEX2DEC($T29)),ISNUMBER(HEX2DEC($U30))),CONCATENATE($T29,$U30),""),"")</f>
        <v>B1</v>
      </c>
      <c r="W29" s="108">
        <f>IF(AND($V29&lt;&gt;"",$C29=TRUE,NOT(AND(OR($D29="HCRAM",$D29="HCROM"),$O29=0))),((ROWS($W$3:$W28)+(-COUNTBLANK($W$3:$W28)))/100)+5,"")</f>
        <v>5.0599999999999996</v>
      </c>
      <c r="X29" s="16"/>
    </row>
    <row r="30" spans="1:24" ht="18" customHeight="1" x14ac:dyDescent="0.15">
      <c r="A30" s="9"/>
      <c r="B30" s="135"/>
      <c r="C30" s="135"/>
      <c r="D30" s="137"/>
      <c r="E30" s="137"/>
      <c r="F30" s="137"/>
      <c r="G30" s="147"/>
      <c r="H30" s="19"/>
      <c r="I30" s="37" t="str">
        <f>IF($B29=TRUE,IF($C29=TRUE,"LCiM",""),"")</f>
        <v>LCiM</v>
      </c>
      <c r="J30" s="37" t="str">
        <f ca="1">IF($B29=TRUE,IF((ROW()-1)=$I29,"",IF(COUNTIF($I29:$I$34,"=LCiM")&gt;0,IFERROR(IF(STDEV(INDIRECT(""&amp;ADDRESS(ROW($R29),COLUMN($R29),3)&amp;":"&amp;ADDRESS($I29,COLUMN($R29),3)))=0,"","MCT"),"ERR"),"")),"")</f>
        <v/>
      </c>
      <c r="K30" s="37">
        <f>IF($B29=TRUE,IF($E29&lt;&gt;"",IF($E29="32K",1,IF($E29="16K",2,IF($E29="8K/T32K",IF($D$35="FRAM71B",1,3),ROW()+30))),ROW()+30),"")</f>
        <v>1</v>
      </c>
      <c r="L30" s="37">
        <f>IF($B29=TRUE,$F29,"")</f>
        <v>1</v>
      </c>
      <c r="M30" s="37" t="str">
        <f ca="1">IF($B29=TRUE,IF((-1+ROW())=$I29,"",IF(COUNTIF($I29:$I$34,"=LCiM")&gt;0,IFERROR(IF(STDEV(INDIRECT(""&amp;ADDRESS(ROW($K30),COLUMN($K30),3)&amp;":"&amp;ADDRESS(($I29+1),COLUMN($K30),3)))=0,"","MCS"),"ERR"),"")),"")</f>
        <v/>
      </c>
      <c r="N30" s="19"/>
      <c r="O30" s="105"/>
      <c r="P30" s="37" t="str">
        <f>IF($B29=TRUE,DEC2HEX(HEX2DEC("2C000")+($O29*2)+1,5),"")</f>
        <v>2C01B</v>
      </c>
      <c r="Q30" s="29"/>
      <c r="R30" s="27"/>
      <c r="S30" s="27"/>
      <c r="T30" s="28"/>
      <c r="U30" s="37" t="str">
        <f>IF($B29=TRUE,IF(OR($L29="",$L29="SYS"),DEC2HEX($F29,1),"ERR"),"")</f>
        <v>1</v>
      </c>
      <c r="V30" s="107"/>
      <c r="W30" s="109"/>
      <c r="X30" s="19"/>
    </row>
    <row r="31" spans="1:24" ht="18" customHeight="1" x14ac:dyDescent="0.15">
      <c r="A31" s="9"/>
      <c r="B31" s="142" t="b">
        <v>0</v>
      </c>
      <c r="C31" s="142" t="b">
        <v>0</v>
      </c>
      <c r="D31" s="144"/>
      <c r="E31" s="92"/>
      <c r="F31" s="92"/>
      <c r="G31" s="146"/>
      <c r="H31" s="16"/>
      <c r="I31" s="17" t="str">
        <f>IF($B31=TRUE,IFERROR(MATCH("LCiM",$I32:$I$34,0)+ROW()-1,"LLM"),"")</f>
        <v/>
      </c>
      <c r="J31" s="17" t="str">
        <f>IF($B31=TRUE,IF($D31&lt;&gt;"",IF(OR($D31="ROM",$D31="RAM"),"",IF(OR($D31="HCRAM",$D31="HCROM"),IF($O31=0,IF($K32=1,IF($C31=TRUE,"","LLM"),"ICS"),"ICN"),"IVA")),"MVA"),"")</f>
        <v/>
      </c>
      <c r="K31" s="17" t="str">
        <f>IF($B31=TRUE,IF($E31&lt;&gt;"",IF(OR($E31="32K",$E31="16K",$E31="8K/T32K"),"","IVA"),"MVA"),"")</f>
        <v/>
      </c>
      <c r="L31" s="17" t="str">
        <f>IF($B31=TRUE,IF($F31="","MVA",IF(ISNUMBER($F31)=FALSE,"IVA",IF(OR($F31&lt;0,$F31&gt;15)=TRUE,"IVA",IF($F31=2,"RVA",IF(OR($F31=0,$F31=1)=TRUE,"SYS",""))))),"")</f>
        <v/>
      </c>
      <c r="M31" s="17" t="str">
        <f>IF($B31=TRUE,IF($L32&lt;&gt;"",IF(COUNTIF($L$3:$L$34,CONCATENATE("=",$L32))&gt;1,"DMB",""),""),"")</f>
        <v/>
      </c>
      <c r="N31" s="16"/>
      <c r="O31" s="90" t="str">
        <f>IF($B31=TRUE,ROWS($O$3:$O29)-(COUNTBLANK($O$3:$O29)),"")</f>
        <v/>
      </c>
      <c r="P31" s="36" t="str">
        <f>IF($B31=TRUE,DEC2HEX(HEX2DEC("2C000")+($O31*2)+0,5),"")</f>
        <v/>
      </c>
      <c r="Q31" s="17" t="str">
        <f>IF($B31=TRUE,IF($C31=TRUE,8,0),"")</f>
        <v/>
      </c>
      <c r="R31" s="17" t="str">
        <f>IF($B31=TRUE,IF($J31="",IF(OR($D31="ROM",$D31="HCROM"),4,IF(OR($D31="RAM",$D31="HCRAM"),0,"ERR")),"ERR"),"")</f>
        <v/>
      </c>
      <c r="S31" s="17" t="str">
        <f>IF($B31=TRUE,IF($K31="",IF($E31="32K",1,IF($E31="16K",2,IF($E31="8K/T32K",3,"ERR"))),"ERR"),"")</f>
        <v/>
      </c>
      <c r="T31" s="17" t="str">
        <f>IF($B31=TRUE,IF(COUNTIF($Q31:$S31,"=ERR")=0,DEC2HEX($Q31+$R31+$S31),"ERR"),"")</f>
        <v/>
      </c>
      <c r="U31" s="18"/>
      <c r="V31" s="92" t="str">
        <f>IF($B31=TRUE,IF(AND(ISNUMBER(HEX2DEC($T31)),ISNUMBER(HEX2DEC($U32))),CONCATENATE($T31,$U32),""),"")</f>
        <v/>
      </c>
      <c r="W31" s="94" t="str">
        <f>IF(AND($V31&lt;&gt;"",$C31=TRUE,NOT(AND(OR($D31="HCRAM",$D31="HCROM"),$O31=0))),((ROWS($W$3:$W30)+(-COUNTBLANK($W$3:$W30)))/100)+5,"")</f>
        <v/>
      </c>
      <c r="X31" s="16"/>
    </row>
    <row r="32" spans="1:24" ht="18" customHeight="1" x14ac:dyDescent="0.15">
      <c r="A32" s="9"/>
      <c r="B32" s="143"/>
      <c r="C32" s="143"/>
      <c r="D32" s="145"/>
      <c r="E32" s="145"/>
      <c r="F32" s="145"/>
      <c r="G32" s="147"/>
      <c r="H32" s="19"/>
      <c r="I32" s="17" t="str">
        <f>IF($B31=TRUE,IF($C31=TRUE,"LCiM",""),"")</f>
        <v/>
      </c>
      <c r="J32" s="17" t="str">
        <f ca="1">IF($B31=TRUE,IF((ROW()-1)=$I31,"",IF(COUNTIF($I31:$I$34,"=LCiM")&gt;0,IFERROR(IF(STDEV(INDIRECT(""&amp;ADDRESS(ROW($R31),COLUMN($R31),3)&amp;":"&amp;ADDRESS($I31,COLUMN($R31),3)))=0,"","MCT"),"ERR"),"")),"")</f>
        <v/>
      </c>
      <c r="K32" s="17" t="str">
        <f>IF($B31=TRUE,IF($E31&lt;&gt;"",IF($E31="32K",1,IF($E31="16K",2,IF($E31="8K/T32K",IF($D$35="FRAM71B",1,3),ROW()+30))),ROW()+30),"")</f>
        <v/>
      </c>
      <c r="L32" s="17" t="str">
        <f>IF($B31=TRUE,$F31,"")</f>
        <v/>
      </c>
      <c r="M32" s="17" t="str">
        <f ca="1">IF($B31=TRUE,IF((-1+ROW())=$I31,"",IF(COUNTIF($I31:$I$34,"=LCiM")&gt;0,IFERROR(IF(STDEV(INDIRECT(""&amp;ADDRESS(ROW($K32),COLUMN($K32),3)&amp;":"&amp;ADDRESS(($I31+1),COLUMN($K32),3)))=0,"","MCS"),"ERR"),"")),"")</f>
        <v/>
      </c>
      <c r="N32" s="19"/>
      <c r="O32" s="91"/>
      <c r="P32" s="36" t="str">
        <f>IF($B31=TRUE,DEC2HEX(HEX2DEC("2C000")+($O31*2)+1,5),"")</f>
        <v/>
      </c>
      <c r="Q32" s="29"/>
      <c r="R32" s="27"/>
      <c r="S32" s="27"/>
      <c r="T32" s="28"/>
      <c r="U32" s="17" t="str">
        <f>IF($B31=TRUE,IF(OR($L31="",$L31="SYS"),DEC2HEX($F31,1),"ERR"),"")</f>
        <v/>
      </c>
      <c r="V32" s="93"/>
      <c r="W32" s="95"/>
      <c r="X32" s="19"/>
    </row>
    <row r="33" spans="1:35" ht="18" customHeight="1" x14ac:dyDescent="0.15">
      <c r="A33" s="9"/>
      <c r="B33" s="134" t="b">
        <v>0</v>
      </c>
      <c r="C33" s="134" t="b">
        <v>0</v>
      </c>
      <c r="D33" s="136"/>
      <c r="E33" s="138"/>
      <c r="F33" s="139"/>
      <c r="G33" s="140" t="s">
        <v>68</v>
      </c>
      <c r="H33" s="16"/>
      <c r="I33" s="37" t="str">
        <f>IF($B33=TRUE,IFERROR(MATCH("LCiM",$I34:$I$34,0)+ROW()-1,"LLM"),"")</f>
        <v/>
      </c>
      <c r="J33" s="37" t="str">
        <f>IF($B33=TRUE,IF($D33&lt;&gt;"",IF(OR($D33="ROM",$D33="RAM"),"",IF(OR($D33="HCRAM",$D33="HCROM"),IF($O33=0,IF($K34=1,IF($C33=TRUE,"","LLM"),"ICS"),"ICN"),"IVA")),"MVA"),"")</f>
        <v/>
      </c>
      <c r="K33" s="37" t="str">
        <f>IF($B33=TRUE,IF($E33&lt;&gt;"",IF(OR($E33="32K",$E33="16K",$E33="8K/T32K"),"","IVA"),"MVA"),"")</f>
        <v/>
      </c>
      <c r="L33" s="37" t="str">
        <f>IF($B33=TRUE,IF($F33="","MVA",IF(ISNUMBER($F33)=FALSE,"IVA",IF(OR($F33&lt;0,$F33&gt;15)=TRUE,"IVA",IF($F33=2,"RVA",IF(OR($F33=0,$F33=1)=TRUE,"SYS",""))))),"")</f>
        <v/>
      </c>
      <c r="M33" s="37" t="str">
        <f>IF($B33=TRUE,IF($L34&lt;&gt;"",IF(COUNTIF($L$3:$L$34,CONCATENATE("=",$L34))&gt;1,"DMB",""),""),"")</f>
        <v/>
      </c>
      <c r="N33" s="16"/>
      <c r="O33" s="104" t="str">
        <f>IF(AND($B33=TRUE,$V33&lt;&gt;""),ROWS($O$3:$O31)-(COUNTBLANK($O$3:$O31)),"")</f>
        <v/>
      </c>
      <c r="P33" s="37" t="str">
        <f>IF($B33=TRUE,DEC2HEX(HEX2DEC("2C000")+($O33*2)+0,5),"")</f>
        <v/>
      </c>
      <c r="Q33" s="37" t="str">
        <f>IF($B33=TRUE,IF($C33=TRUE,8,0),"")</f>
        <v/>
      </c>
      <c r="R33" s="37" t="str">
        <f>IF($B33=TRUE,IF($J33="",IF(OR($D33="ROM",$D33="HCROM"),4,IF(OR($D33="RAM",$D33="HCRAM"),0,"ERR")),"ERR"),"")</f>
        <v/>
      </c>
      <c r="S33" s="37" t="str">
        <f>IF($B33=TRUE,IF($K33="",IF($E33="32K",1,IF($E33="16K",2,IF($E33="8K/T32K",3,"ERR"))),"ERR"),"")</f>
        <v/>
      </c>
      <c r="T33" s="37" t="str">
        <f>IF($B33=TRUE,IF(COUNTIF($Q33:$S33,"=ERR")=0,DEC2HEX($Q33+$R33+$S33),"ERR"),"")</f>
        <v/>
      </c>
      <c r="U33" s="18"/>
      <c r="V33" s="106" t="str">
        <f>IF($B33=TRUE,IF(AND(ISNUMBER(HEX2DEC($T33)),ISNUMBER(HEX2DEC($U34))),CONCATENATE($T33,$U34),""),"")</f>
        <v/>
      </c>
      <c r="W33" s="108" t="str">
        <f>IF(AND($V33&lt;&gt;"",$C33=TRUE,NOT(AND(OR($D33="HCRAM",$D33="HCROM"),$O33=0))),((ROWS($W$3:$W32)+(-COUNTBLANK($W$3:$W32)))/100)+5,"")</f>
        <v/>
      </c>
      <c r="X33" s="16"/>
    </row>
    <row r="34" spans="1:35" ht="18" customHeight="1" x14ac:dyDescent="0.15">
      <c r="A34" s="9"/>
      <c r="B34" s="135"/>
      <c r="C34" s="135"/>
      <c r="D34" s="137"/>
      <c r="E34" s="137"/>
      <c r="F34" s="137"/>
      <c r="G34" s="141"/>
      <c r="H34" s="19"/>
      <c r="I34" s="37" t="str">
        <f>IF($B33=TRUE,IF($C33=TRUE,"LCiM",""),"")</f>
        <v/>
      </c>
      <c r="J34" s="37" t="str">
        <f ca="1">IF($B33=TRUE,IF((ROW()-1)=$I33,"",IF(COUNTIF($I33:$I$34,"=LCiM")&gt;0,IFERROR(IF(STDEV(INDIRECT(""&amp;ADDRESS(ROW($R33),COLUMN($R33),3)&amp;":"&amp;ADDRESS($I33,COLUMN($R33),3)))=0,"","MCT"),"ERR"),"")),"")</f>
        <v/>
      </c>
      <c r="K34" s="37" t="str">
        <f>IF($B33=TRUE,IF($E33&lt;&gt;"",IF($E33="32K",1,IF($E33="16K",2,IF($E33="8K/T32K",IF($D$35="FRAM71B",1,3),ROW()+30))),ROW()+30),"")</f>
        <v/>
      </c>
      <c r="L34" s="37" t="str">
        <f>IF($B33=TRUE,$F33,"")</f>
        <v/>
      </c>
      <c r="M34" s="37" t="str">
        <f ca="1">IF($B33=TRUE,IF((-1+ROW())=$I33,"",IF(COUNTIF($I33:$I$34,"=LCiM")&gt;0,IFERROR(IF(STDEV(INDIRECT(""&amp;ADDRESS(ROW($K34),COLUMN($K34),3)&amp;":"&amp;ADDRESS(($I33+1),COLUMN($K34),3)))=0,"","MCS"),"ERR"),"")),"")</f>
        <v/>
      </c>
      <c r="N34" s="19"/>
      <c r="O34" s="116"/>
      <c r="P34" s="37" t="str">
        <f>IF($B33=TRUE,DEC2HEX(HEX2DEC("2C000")+($O33*2)+1,5),"")</f>
        <v/>
      </c>
      <c r="Q34" s="29"/>
      <c r="R34" s="27"/>
      <c r="S34" s="27"/>
      <c r="T34" s="28"/>
      <c r="U34" s="37" t="str">
        <f>IF($B33=TRUE,IF(OR($L33="",$L33="SYS"),DEC2HEX($F33,1),"ERR"),"")</f>
        <v/>
      </c>
      <c r="V34" s="107"/>
      <c r="W34" s="109"/>
      <c r="X34" s="19"/>
    </row>
    <row r="35" spans="1:35" ht="18" customHeight="1" x14ac:dyDescent="0.15">
      <c r="A35" s="9"/>
      <c r="B35" s="128" t="s">
        <v>23</v>
      </c>
      <c r="C35" s="129"/>
      <c r="D35" s="130" t="s">
        <v>24</v>
      </c>
      <c r="E35" s="131"/>
      <c r="F35" s="132" t="s">
        <v>97</v>
      </c>
      <c r="G35" s="133"/>
      <c r="H35" s="22"/>
      <c r="I35" s="17" t="str">
        <f>IF(COUNTIF($I3:$I$34,"=LLM")=0,"","LLM")</f>
        <v/>
      </c>
      <c r="J35" s="17" t="str">
        <f ca="1">IF(COUNTBLANK($J$3:$J$34)=32,"","ERR")</f>
        <v/>
      </c>
      <c r="K35" s="17" t="str">
        <f>IF(AND(COUNTIF($K3:$K$34,"=IVA")=0,COUNTIF($K3:$K$34,"=MVA")=0),"","ERR")</f>
        <v/>
      </c>
      <c r="L35" s="17" t="str">
        <f>IF(AND(COUNTIF($L3:$L$34,"=IVA")=0,COUNTIF($L3:$L$34,"=MVA")=0,COUNTIF($L3:$L$34,"=RVA")=0),"","ERR")</f>
        <v/>
      </c>
      <c r="M35" s="17" t="str">
        <f ca="1">IF(COUNTBLANK($M3:$M$34)=32,"","ERR")</f>
        <v/>
      </c>
      <c r="N35" s="24"/>
      <c r="O35" s="40" t="str">
        <f>IF(OR($D$35="FRAM71",$D$35="FRAM71B"),"","IMO")</f>
        <v/>
      </c>
      <c r="P35" s="27"/>
      <c r="Q35" s="28"/>
      <c r="R35" s="26" t="str">
        <f>IF(COUNTIF($R3:$R$34,"=ERR")=0,"","ERR")</f>
        <v/>
      </c>
      <c r="S35" s="17" t="str">
        <f>IF(COUNTIF($S3:$S$34,"=ERR")=0,"","ERR")</f>
        <v/>
      </c>
      <c r="T35" s="17" t="str">
        <f>IF(COUNTIF($T3:$T$34,"=ERR")=0,"","ERR")</f>
        <v/>
      </c>
      <c r="U35" s="17" t="str">
        <f>IF(COUNTIF($U3:$U$34,"=ERR")=0,"","ERR")</f>
        <v/>
      </c>
      <c r="V35" s="23" t="str">
        <f ca="1">IF(AND(COUNTBLANK($I$35:$M$35)=5,COUNTBLANK($O$35:$U$35)=7),"","ERR")</f>
        <v/>
      </c>
      <c r="W35" s="25"/>
      <c r="X35" s="20"/>
    </row>
    <row r="36" spans="1:35" s="7" customFormat="1" ht="18" x14ac:dyDescent="0.15">
      <c r="A36" s="10"/>
      <c r="B36" s="123" t="s">
        <v>14</v>
      </c>
      <c r="C36" s="123"/>
      <c r="D36" s="123"/>
      <c r="E36" s="123"/>
      <c r="F36" s="123"/>
      <c r="G36" s="123"/>
      <c r="H36" s="123"/>
      <c r="I36" s="123"/>
      <c r="J36" s="123"/>
      <c r="K36" s="123"/>
      <c r="L36" s="123"/>
      <c r="M36" s="123"/>
      <c r="N36" s="123"/>
      <c r="O36" s="123"/>
      <c r="P36" s="123"/>
      <c r="Q36" s="123"/>
      <c r="R36" s="123"/>
      <c r="S36" s="123"/>
      <c r="T36" s="123"/>
      <c r="U36" s="123"/>
      <c r="V36" s="123"/>
      <c r="W36" s="123"/>
      <c r="X36" s="5"/>
      <c r="Y36" s="6"/>
      <c r="AE36" s="6"/>
      <c r="AF36" s="6"/>
      <c r="AG36" s="6"/>
      <c r="AH36" s="6"/>
      <c r="AI36" s="6"/>
    </row>
    <row r="37" spans="1:35" s="7" customFormat="1" ht="26" customHeight="1" x14ac:dyDescent="0.15">
      <c r="A37" s="11"/>
      <c r="B37" s="124" t="str">
        <f ca="1">IF($V35&lt;&gt;"","ERROR",CONCATENATE("POKE ",CHAR(34),"2C000",CHAR(34),",",CHAR(34),CONCATENATE($V3,$V5,$V7,$V9,$V11,$V13,$V15,$V17,$V19,$V21,$V23,$V25,$V27,$V29,$V31,$V33,"00"),CHAR(34)))</f>
        <v>POKE "2C000","139455D627A869EA3BBC7DFE10B100"</v>
      </c>
      <c r="C37" s="125"/>
      <c r="D37" s="125"/>
      <c r="E37" s="125"/>
      <c r="F37" s="125"/>
      <c r="G37" s="125"/>
      <c r="H37" s="125"/>
      <c r="I37" s="125"/>
      <c r="J37" s="125"/>
      <c r="K37" s="125"/>
      <c r="L37" s="125"/>
      <c r="M37" s="125"/>
      <c r="N37" s="125"/>
      <c r="O37" s="125"/>
      <c r="P37" s="125"/>
      <c r="Q37" s="125"/>
      <c r="R37" s="125"/>
      <c r="S37" s="125"/>
      <c r="T37" s="125"/>
      <c r="U37" s="125"/>
      <c r="V37" s="125"/>
      <c r="W37" s="125"/>
      <c r="X37" s="21"/>
      <c r="Y37" s="6"/>
      <c r="AE37" s="6"/>
      <c r="AF37" s="6"/>
      <c r="AG37" s="6"/>
      <c r="AH37" s="6"/>
      <c r="AI37" s="6"/>
    </row>
    <row r="38" spans="1:35" s="7" customFormat="1" ht="18" x14ac:dyDescent="0.15">
      <c r="A38" s="11"/>
      <c r="B38" s="126" t="str">
        <f ca="1">IF(AND($V35="",COUNTIF($L$3:$L$34,"=SYS")&gt;0),"Warning: SysRAM F-Block is being used, do not forget to add jumper CN2-4 to enable SysRAM writing, battery life may suffer.","")</f>
        <v>Warning: SysRAM F-Block is being used, do not forget to add jumper CN2-4 to enable SysRAM writing, battery life may suffer.</v>
      </c>
      <c r="C38" s="127"/>
      <c r="D38" s="127"/>
      <c r="E38" s="127"/>
      <c r="F38" s="127"/>
      <c r="G38" s="127"/>
      <c r="H38" s="127"/>
      <c r="I38" s="127"/>
      <c r="J38" s="127"/>
      <c r="K38" s="127"/>
      <c r="L38" s="127"/>
      <c r="M38" s="127"/>
      <c r="N38" s="127"/>
      <c r="O38" s="127"/>
      <c r="P38" s="127"/>
      <c r="Q38" s="127"/>
      <c r="R38" s="127"/>
      <c r="S38" s="127"/>
      <c r="T38" s="127"/>
      <c r="U38" s="127"/>
      <c r="V38" s="127"/>
      <c r="W38" s="127"/>
      <c r="X38" s="21"/>
      <c r="Y38" s="6"/>
      <c r="AE38" s="6"/>
      <c r="AF38" s="6"/>
      <c r="AG38" s="6"/>
      <c r="AH38" s="6"/>
      <c r="AI38" s="6"/>
    </row>
  </sheetData>
  <sheetProtection sheet="1" objects="1" scenarios="1"/>
  <mergeCells count="153">
    <mergeCell ref="B1:G1"/>
    <mergeCell ref="I1:M1"/>
    <mergeCell ref="O1:W1"/>
    <mergeCell ref="B3:B4"/>
    <mergeCell ref="C3:C4"/>
    <mergeCell ref="D3:D4"/>
    <mergeCell ref="E3:E4"/>
    <mergeCell ref="F3:F4"/>
    <mergeCell ref="G3:G4"/>
    <mergeCell ref="O3:O4"/>
    <mergeCell ref="V3:V4"/>
    <mergeCell ref="W3:W4"/>
    <mergeCell ref="B5:B6"/>
    <mergeCell ref="C5:C6"/>
    <mergeCell ref="D5:D6"/>
    <mergeCell ref="E5:E6"/>
    <mergeCell ref="F5:F6"/>
    <mergeCell ref="G5:G6"/>
    <mergeCell ref="O5:O6"/>
    <mergeCell ref="V5:V6"/>
    <mergeCell ref="W5:W6"/>
    <mergeCell ref="B7:B8"/>
    <mergeCell ref="C7:C8"/>
    <mergeCell ref="D7:D8"/>
    <mergeCell ref="E7:E8"/>
    <mergeCell ref="F7:F8"/>
    <mergeCell ref="G7:G8"/>
    <mergeCell ref="O7:O8"/>
    <mergeCell ref="V7:V8"/>
    <mergeCell ref="W7:W8"/>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13:B14"/>
    <mergeCell ref="C13:C14"/>
    <mergeCell ref="D13:D14"/>
    <mergeCell ref="E13:E14"/>
    <mergeCell ref="F13:F14"/>
    <mergeCell ref="G13:G14"/>
    <mergeCell ref="O13:O14"/>
    <mergeCell ref="V13:V14"/>
    <mergeCell ref="W13:W14"/>
    <mergeCell ref="B15:B16"/>
    <mergeCell ref="C15:C16"/>
    <mergeCell ref="D15:D16"/>
    <mergeCell ref="E15:E16"/>
    <mergeCell ref="F15:F16"/>
    <mergeCell ref="G15:G16"/>
    <mergeCell ref="O15:O16"/>
    <mergeCell ref="V15:V16"/>
    <mergeCell ref="W15:W16"/>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21:B22"/>
    <mergeCell ref="C21:C22"/>
    <mergeCell ref="D21:D22"/>
    <mergeCell ref="E21:E22"/>
    <mergeCell ref="F21:F22"/>
    <mergeCell ref="G21:G22"/>
    <mergeCell ref="O21:O22"/>
    <mergeCell ref="V21:V22"/>
    <mergeCell ref="W21:W22"/>
    <mergeCell ref="B23:B24"/>
    <mergeCell ref="C23:C24"/>
    <mergeCell ref="D23:D24"/>
    <mergeCell ref="E23:E24"/>
    <mergeCell ref="F23:F24"/>
    <mergeCell ref="G23:G24"/>
    <mergeCell ref="O23:O24"/>
    <mergeCell ref="V23:V24"/>
    <mergeCell ref="W23:W24"/>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9:B30"/>
    <mergeCell ref="C29:C30"/>
    <mergeCell ref="D29:D30"/>
    <mergeCell ref="E29:E30"/>
    <mergeCell ref="F29:F30"/>
    <mergeCell ref="G29:G30"/>
    <mergeCell ref="O29:O30"/>
    <mergeCell ref="V29:V30"/>
    <mergeCell ref="W29:W30"/>
    <mergeCell ref="B31:B32"/>
    <mergeCell ref="C31:C32"/>
    <mergeCell ref="D31:D32"/>
    <mergeCell ref="E31:E32"/>
    <mergeCell ref="F31:F32"/>
    <mergeCell ref="G31:G32"/>
    <mergeCell ref="O31:O32"/>
    <mergeCell ref="V31:V32"/>
    <mergeCell ref="W31:W32"/>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s>
  <dataValidations count="6">
    <dataValidation type="list" allowBlank="1" showInputMessage="1" showErrorMessage="1" sqref="F3:F34" xr:uid="{BC85ECEF-51BB-9449-A3DB-A87C849C71C6}">
      <formula1>"0,1,2,3,4,5,6,7,8,9,10,11,12,13,14,15"</formula1>
    </dataValidation>
    <dataValidation type="list" allowBlank="1" showInputMessage="1" showErrorMessage="1" sqref="B5:B34" xr:uid="{67082322-604D-0C4C-8C84-C350E61A3FA5}">
      <formula1>"0,1"</formula1>
    </dataValidation>
    <dataValidation type="list" allowBlank="1" showDropDown="1" showInputMessage="1" showErrorMessage="1" sqref="B3:C34" xr:uid="{C563CCC5-9D0A-D74E-8713-B8998FFDB833}">
      <formula1>"0,1"</formula1>
    </dataValidation>
    <dataValidation type="list" allowBlank="1" showInputMessage="1" showErrorMessage="1" sqref="E3:E34" xr:uid="{5F038CD3-C533-9E45-BD30-60BDB5F9774D}">
      <formula1>"32K,16K,8K/T32K"</formula1>
    </dataValidation>
    <dataValidation type="list" allowBlank="1" showInputMessage="1" showErrorMessage="1" sqref="D35:E35" xr:uid="{D5D74179-7CFD-9C4D-808A-A13078BC585A}">
      <formula1>"FRAM71B,FRAM71"</formula1>
    </dataValidation>
    <dataValidation type="list" allowBlank="1" showInputMessage="1" showErrorMessage="1" sqref="D3:D34" xr:uid="{C5C9C25F-BA56-0A4C-8445-FEAC7A930CA3}">
      <formula1>"RAM,ROM,HCRAM,HCROM"</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10242"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10243"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10244"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10245"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10246"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10248"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10249"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10250"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10251"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10252"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10253"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10254"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10255"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10256"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10257"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10258"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10259"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10260"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10261"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10262"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10263"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10264"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10265"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10266"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10267"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10268"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10269"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10270"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10271"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10272"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vt:lpstr>
      <vt:lpstr>Template</vt:lpstr>
      <vt:lpstr>Worksheet</vt:lpstr>
      <vt:lpstr>TSS-01</vt:lpstr>
      <vt:lpstr>TSS-02</vt:lpstr>
      <vt:lpstr>TSS-03</vt:lpstr>
      <vt:lpstr>TSS-04</vt:lpstr>
      <vt:lpstr>TSS-05</vt:lpstr>
      <vt:lpstr>TSS-06</vt:lpstr>
      <vt:lpstr>TSS-07</vt:lpstr>
      <vt:lpstr>TSS-08</vt:lpstr>
      <vt:lpstr>TSS-09</vt:lpstr>
      <vt:lpstr>Info!Print_Area</vt:lpstr>
      <vt:lpstr>Template!Print_Area</vt:lpstr>
      <vt:lpstr>'TSS-01'!Print_Area</vt:lpstr>
      <vt:lpstr>'TSS-02'!Print_Area</vt:lpstr>
      <vt:lpstr>'TSS-03'!Print_Area</vt:lpstr>
      <vt:lpstr>'TSS-04'!Print_Area</vt:lpstr>
      <vt:lpstr>'TSS-05'!Print_Area</vt:lpstr>
      <vt:lpstr>'TSS-06'!Print_Area</vt:lpstr>
      <vt:lpstr>'TSS-07'!Print_Area</vt:lpstr>
      <vt:lpstr>'TSS-08'!Print_Area</vt:lpstr>
      <vt:lpstr>'TSS-09'!Print_Area</vt:lpstr>
      <vt:lpstr>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Tutti</dc:creator>
  <cp:lastModifiedBy>Microsoft Office User</cp:lastModifiedBy>
  <cp:lastPrinted>2021-08-08T17:55:40Z</cp:lastPrinted>
  <dcterms:created xsi:type="dcterms:W3CDTF">2021-01-30T13:12:02Z</dcterms:created>
  <dcterms:modified xsi:type="dcterms:W3CDTF">2021-08-08T21:07:08Z</dcterms:modified>
</cp:coreProperties>
</file>